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60115\Desktop\"/>
    </mc:Choice>
  </mc:AlternateContent>
  <xr:revisionPtr revIDLastSave="0" documentId="8_{94C241C1-9AD6-4F01-9723-6A43D3159400}" xr6:coauthVersionLast="31" xr6:coauthVersionMax="31" xr10:uidLastSave="{00000000-0000-0000-0000-000000000000}"/>
  <bookViews>
    <workbookView xWindow="0" yWindow="0" windowWidth="38400" windowHeight="17100" tabRatio="797" activeTab="3" xr2:uid="{00000000-000D-0000-FFFF-FFFF00000000}"/>
  </bookViews>
  <sheets>
    <sheet name="Tuloslaskelma" sheetId="12" r:id="rId1"/>
    <sheet name="Vastaavaa" sheetId="14" r:id="rId2"/>
    <sheet name="Vastattavaa" sheetId="15" r:id="rId3"/>
    <sheet name="Parametrit" sheetId="9" r:id="rId4"/>
    <sheet name="Laatukannustin" sheetId="7" r:id="rId5"/>
    <sheet name="Tehostamiskannustin" sheetId="11" r:id="rId6"/>
    <sheet name="Kohtuullinen tuotto" sheetId="10" r:id="rId7"/>
    <sheet name="Toimitusvarmuuskannustin" sheetId="16" r:id="rId8"/>
    <sheet name="Innovaatiokannustin" sheetId="8" r:id="rId9"/>
    <sheet name="Investointikannustin" sheetId="6" r:id="rId10"/>
  </sheets>
  <externalReferences>
    <externalReference r:id="rId11"/>
  </externalReferences>
  <definedNames>
    <definedName name="AloittavaTaseTarkistus" localSheetId="0">#REF!</definedName>
    <definedName name="AloittavaTaseTarkistus" localSheetId="1">#REF!</definedName>
    <definedName name="AloittavaTaseTarkistus" localSheetId="2">#REF!</definedName>
    <definedName name="AloittavaTaseTarkistus">#REF!</definedName>
    <definedName name="EliminointiTarkistus" localSheetId="0">#REF!</definedName>
    <definedName name="EliminointiTarkistus" localSheetId="1">#REF!</definedName>
    <definedName name="EliminointiTarkistus" localSheetId="2">#REF!</definedName>
    <definedName name="EliminointiTarkistus">#REF!</definedName>
    <definedName name="HenkilostoTarkistus" localSheetId="0">#REF!</definedName>
    <definedName name="HenkilostoTarkistus" localSheetId="1">#REF!</definedName>
    <definedName name="HenkilostoTarkistus" localSheetId="2">#REF!</definedName>
    <definedName name="HenkilostoTarkistus">#REF!</definedName>
    <definedName name="InvestointiTarkistus" localSheetId="0">#REF!</definedName>
    <definedName name="InvestointiTarkistus" localSheetId="1">#REF!</definedName>
    <definedName name="InvestointiTarkistus" localSheetId="2">#REF!</definedName>
    <definedName name="InvestointiTarkistus">#REF!</definedName>
    <definedName name="kieliversio" localSheetId="0">#REF!</definedName>
    <definedName name="kieliversio" localSheetId="1">#REF!</definedName>
    <definedName name="kieliversio" localSheetId="2">#REF!</definedName>
    <definedName name="kieliversio">#REF!</definedName>
    <definedName name="KorvausInvestointiTarkistus" localSheetId="0">#REF!</definedName>
    <definedName name="KorvausInvestointiTarkistus" localSheetId="1">#REF!</definedName>
    <definedName name="KorvausInvestointiTarkistus" localSheetId="2">#REF!</definedName>
    <definedName name="KorvausInvestointiTarkistus">#REF!</definedName>
    <definedName name="LiittymisMaksuTuloutusTarkistus" localSheetId="0">#REF!</definedName>
    <definedName name="LiittymisMaksuTuloutusTarkistus" localSheetId="1">#REF!</definedName>
    <definedName name="LiittymisMaksuTuloutusTarkistus" localSheetId="2">#REF!</definedName>
    <definedName name="LiittymisMaksuTuloutusTarkistus">#REF!</definedName>
    <definedName name="MaakaasuInvestointiTarkistus" localSheetId="0">#REF!</definedName>
    <definedName name="MaakaasuInvestointiTarkistus" localSheetId="1">#REF!</definedName>
    <definedName name="MaakaasuInvestointiTarkistus" localSheetId="2">#REF!</definedName>
    <definedName name="MaakaasuInvestointiTarkistus">#REF!</definedName>
    <definedName name="MaakaasuLeasingTarkistus" localSheetId="0">#REF!</definedName>
    <definedName name="MaakaasuLeasingTarkistus" localSheetId="1">#REF!</definedName>
    <definedName name="MaakaasuLeasingTarkistus" localSheetId="2">#REF!</definedName>
    <definedName name="MaakaasuLeasingTarkistus">#REF!</definedName>
    <definedName name="MaakaasuMaksutTarkistus">#REF!</definedName>
    <definedName name="MaakaasuOsingotTarkistus">#REF!</definedName>
    <definedName name="MaakaasuVerkonarvoTarkistus">#REF!</definedName>
    <definedName name="SahkonostotTarkistus">#REF!</definedName>
    <definedName name="sallittupoikkeama">#REF!</definedName>
    <definedName name="suojaussalasana">#REF!</definedName>
    <definedName name="SuurinVerkkoInvestointiTarkistus">#REF!</definedName>
    <definedName name="TaseenloppusummaTarkistus">#REF!</definedName>
    <definedName name="TuloslaskelmaOsuudetTarkistus">#REF!</definedName>
    <definedName name="TuloslaskelmaTaseTarkistus">#REF!</definedName>
    <definedName name="TulosTarkistus">#REF!</definedName>
    <definedName name="Tulostatarkistusraportti">#REF!</definedName>
    <definedName name="_xlnm.Print_Area" localSheetId="4">Laatukannustin!$A$1:$H$35</definedName>
    <definedName name="_xlnm.Print_Area" localSheetId="0">Tuloslaskelma!$A$1:$I$89</definedName>
    <definedName name="_xlnm.Print_Area" localSheetId="1">Vastaavaa!$A$1:$I$36</definedName>
    <definedName name="_xlnm.Print_Area" localSheetId="2">Vastattavaa!$A$1:$I$46</definedName>
    <definedName name="TulotKulutTarkistus" localSheetId="0">#REF!</definedName>
    <definedName name="TulotKulutTarkistus" localSheetId="1">#REF!</definedName>
    <definedName name="TulotKulutTarkistus" localSheetId="2">#REF!</definedName>
    <definedName name="TulotKulutTarkistus">#REF!</definedName>
    <definedName name="valuutta">[1]Settings!$B$33</definedName>
    <definedName name="Verkko_havioTarkistus" localSheetId="0">#REF!</definedName>
    <definedName name="Verkko_havioTarkistus" localSheetId="1">#REF!</definedName>
    <definedName name="Verkko_havioTarkistus" localSheetId="2">#REF!</definedName>
    <definedName name="Verkko_havioTarkistus">#REF!</definedName>
    <definedName name="Verkko_kvmaksuTarkistus" localSheetId="0">#REF!</definedName>
    <definedName name="Verkko_kvmaksuTarkistus" localSheetId="1">#REF!</definedName>
    <definedName name="Verkko_kvmaksuTarkistus" localSheetId="2">#REF!</definedName>
    <definedName name="Verkko_kvmaksuTarkistus">#REF!</definedName>
    <definedName name="Verkko_LeasingTarkistus" localSheetId="0">#REF!</definedName>
    <definedName name="Verkko_LeasingTarkistus" localSheetId="1">#REF!</definedName>
    <definedName name="Verkko_LeasingTarkistus" localSheetId="2">#REF!</definedName>
    <definedName name="Verkko_LeasingTarkistus">#REF!</definedName>
    <definedName name="Verkko_LisayksetJaVahennyksetTarkistus">#REF!</definedName>
    <definedName name="Verkko_SIPOTarkistus">#REF!</definedName>
    <definedName name="VerkonarvoTarkistus">#REF!</definedName>
    <definedName name="vuosiversio">#REF!</definedName>
    <definedName name="Z_8386F830_B269_4ACC_A789_9E42C0FB51D1_.wvu.PrintArea" localSheetId="4" hidden="1">Laatukannustin!$A$1:$H$35</definedName>
    <definedName name="Z_8386F830_B269_4ACC_A789_9E42C0FB51D1_.wvu.PrintArea" localSheetId="0" hidden="1">Tuloslaskelma!$A$1:$I$89</definedName>
    <definedName name="Z_8386F830_B269_4ACC_A789_9E42C0FB51D1_.wvu.PrintArea" localSheetId="1" hidden="1">Vastaavaa!$A$1:$I$36</definedName>
    <definedName name="Z_8386F830_B269_4ACC_A789_9E42C0FB51D1_.wvu.PrintArea" localSheetId="2" hidden="1">Vastattavaa!$A$1:$I$46</definedName>
    <definedName name="Z_8386F830_B269_4ACC_A789_9E42C0FB51D1_.wvu.Rows" localSheetId="0" hidden="1">Tuloslaskelma!#REF!</definedName>
    <definedName name="Z_C44CE6ED_446D_4E43_AC42_1BADDBA87353_.wvu.PrintArea" localSheetId="4" hidden="1">Laatukannustin!$A$1:$H$35</definedName>
    <definedName name="Z_C44CE6ED_446D_4E43_AC42_1BADDBA87353_.wvu.PrintArea" localSheetId="0" hidden="1">Tuloslaskelma!$A$1:$I$89</definedName>
    <definedName name="Z_C44CE6ED_446D_4E43_AC42_1BADDBA87353_.wvu.PrintArea" localSheetId="1" hidden="1">Vastaavaa!$A$1:$I$36</definedName>
    <definedName name="Z_C44CE6ED_446D_4E43_AC42_1BADDBA87353_.wvu.PrintArea" localSheetId="2" hidden="1">Vastattavaa!$A$1:$I$46</definedName>
    <definedName name="Z_C44CE6ED_446D_4E43_AC42_1BADDBA87353_.wvu.Rows" localSheetId="0" hidden="1">Tuloslaskelma!#REF!</definedName>
  </definedNames>
  <calcPr calcId="179017"/>
  <customWorkbookViews>
    <customWorkbookView name="Tkarppinen - Oma näkymä" guid="{8386F830-B269-4ACC-A789-9E42C0FB51D1}" mergeInterval="0" personalView="1" maximized="1" xWindow="1" yWindow="1" windowWidth="1447" windowHeight="851" tabRatio="797" activeSheetId="9"/>
    <customWorkbookView name="Matti Ilonen - Oma näkymä" guid="{C44CE6ED-446D-4E43-AC42-1BADDBA87353}" mergeInterval="0" personalView="1" maximized="1" xWindow="1" yWindow="1" windowWidth="1920" windowHeight="970" tabRatio="797" activeSheetId="11"/>
  </customWorkbookViews>
</workbook>
</file>

<file path=xl/calcChain.xml><?xml version="1.0" encoding="utf-8"?>
<calcChain xmlns="http://schemas.openxmlformats.org/spreadsheetml/2006/main">
  <c r="I25" i="9" l="1"/>
  <c r="I26" i="9"/>
  <c r="I24" i="9"/>
  <c r="E28" i="10" l="1"/>
  <c r="D28" i="10"/>
  <c r="C28" i="10"/>
  <c r="B28" i="10"/>
  <c r="L5" i="11" l="1"/>
  <c r="B53" i="11" l="1"/>
  <c r="I23" i="9" l="1"/>
  <c r="I22" i="9"/>
  <c r="C56" i="11"/>
  <c r="D56" i="11"/>
  <c r="E56" i="11"/>
  <c r="B56" i="11"/>
  <c r="F9" i="8" l="1"/>
  <c r="C9" i="8"/>
  <c r="D9" i="8" l="1"/>
  <c r="E9" i="8"/>
  <c r="C44" i="11" l="1"/>
  <c r="D44" i="11"/>
  <c r="E44" i="11"/>
  <c r="C46" i="11"/>
  <c r="D46" i="11"/>
  <c r="E46" i="11"/>
  <c r="C47" i="11"/>
  <c r="D47" i="11"/>
  <c r="E47" i="11"/>
  <c r="C48" i="11"/>
  <c r="D48" i="11"/>
  <c r="E48" i="11"/>
  <c r="C49" i="11"/>
  <c r="D49" i="11"/>
  <c r="E49" i="11"/>
  <c r="C50" i="11"/>
  <c r="D50" i="11"/>
  <c r="E50" i="11"/>
  <c r="C53" i="11"/>
  <c r="D53" i="11"/>
  <c r="E53" i="11"/>
  <c r="C54" i="11"/>
  <c r="D54" i="11"/>
  <c r="E54" i="11"/>
  <c r="F24" i="12"/>
  <c r="B54" i="11"/>
  <c r="F45" i="12"/>
  <c r="B50" i="11"/>
  <c r="B49" i="11"/>
  <c r="B48" i="11"/>
  <c r="B47" i="11"/>
  <c r="B46" i="11"/>
  <c r="B44" i="11"/>
  <c r="B28" i="9"/>
  <c r="B29" i="9"/>
  <c r="B62" i="10"/>
  <c r="B58" i="10"/>
  <c r="B57" i="10"/>
  <c r="C31" i="10"/>
  <c r="D31" i="10"/>
  <c r="E31" i="10"/>
  <c r="B31" i="10"/>
  <c r="F23" i="12" l="1"/>
  <c r="B43" i="11"/>
  <c r="I9" i="9"/>
  <c r="C61" i="10" l="1"/>
  <c r="D61" i="10"/>
  <c r="E61" i="10"/>
  <c r="C60" i="10"/>
  <c r="D60" i="10"/>
  <c r="E60" i="10"/>
  <c r="B61" i="10"/>
  <c r="B60" i="10"/>
  <c r="F27" i="15" l="1"/>
  <c r="F33" i="15"/>
  <c r="B36" i="10" s="1"/>
  <c r="F39" i="15"/>
  <c r="B41" i="10"/>
  <c r="B42" i="10" l="1"/>
  <c r="B38" i="10"/>
  <c r="C38" i="10"/>
  <c r="D38" i="10"/>
  <c r="E38" i="10"/>
  <c r="C43" i="10"/>
  <c r="D43" i="10"/>
  <c r="E43" i="10"/>
  <c r="B43" i="10"/>
  <c r="G17" i="15" l="1"/>
  <c r="F17" i="15"/>
  <c r="F74" i="12" l="1"/>
  <c r="C45" i="10"/>
  <c r="D45" i="10"/>
  <c r="E45" i="10"/>
  <c r="B45" i="10"/>
  <c r="C29" i="10"/>
  <c r="D29" i="10"/>
  <c r="E29" i="10"/>
  <c r="B29" i="10"/>
  <c r="F23" i="15"/>
  <c r="H17" i="15"/>
  <c r="I17" i="15"/>
  <c r="D82" i="10" l="1"/>
  <c r="E82" i="10"/>
  <c r="C9" i="16"/>
  <c r="C82" i="10" s="1"/>
  <c r="D9" i="16"/>
  <c r="E9" i="16"/>
  <c r="I8" i="9"/>
  <c r="I10" i="9"/>
  <c r="I11" i="9"/>
  <c r="I12" i="9"/>
  <c r="I13" i="9"/>
  <c r="I14" i="9"/>
  <c r="I15" i="9"/>
  <c r="I16" i="9"/>
  <c r="I17" i="9"/>
  <c r="I18" i="9"/>
  <c r="I19" i="9"/>
  <c r="I20" i="9"/>
  <c r="I21" i="9"/>
  <c r="B28" i="11" s="1"/>
  <c r="I7" i="9"/>
  <c r="F16" i="14"/>
  <c r="F10" i="14"/>
  <c r="B44" i="10"/>
  <c r="D62" i="11" l="1"/>
  <c r="E15" i="11"/>
  <c r="K65" i="11" s="1"/>
  <c r="F15" i="11"/>
  <c r="L65" i="11" s="1"/>
  <c r="G15" i="11"/>
  <c r="N65" i="11" s="1"/>
  <c r="H15" i="11"/>
  <c r="H16" i="11" s="1"/>
  <c r="H17" i="11" s="1"/>
  <c r="I15" i="11"/>
  <c r="J15" i="11"/>
  <c r="J16" i="11" s="1"/>
  <c r="J17" i="11" s="1"/>
  <c r="J18" i="11" s="1"/>
  <c r="J20" i="11" s="1"/>
  <c r="J21" i="11" s="1"/>
  <c r="J22" i="11" s="1"/>
  <c r="J23" i="11" s="1"/>
  <c r="K15" i="11"/>
  <c r="M15" i="11"/>
  <c r="E16" i="11"/>
  <c r="E17" i="11" s="1"/>
  <c r="I16" i="11"/>
  <c r="I17" i="11" s="1"/>
  <c r="I18" i="11" s="1"/>
  <c r="I20" i="11" s="1"/>
  <c r="I21" i="11" s="1"/>
  <c r="M16" i="11"/>
  <c r="M17" i="11"/>
  <c r="M18" i="11"/>
  <c r="M20" i="11"/>
  <c r="M21" i="11"/>
  <c r="M22" i="11"/>
  <c r="M23" i="11"/>
  <c r="B62" i="11"/>
  <c r="C62" i="11"/>
  <c r="E62" i="11"/>
  <c r="F62" i="11"/>
  <c r="D16" i="11"/>
  <c r="F16" i="11" l="1"/>
  <c r="F17" i="11" s="1"/>
  <c r="D17" i="11"/>
  <c r="O65" i="11"/>
  <c r="R325" i="11" s="1"/>
  <c r="O66" i="11"/>
  <c r="G16" i="11"/>
  <c r="K66" i="11"/>
  <c r="H446" i="11"/>
  <c r="H298" i="11"/>
  <c r="E18" i="11"/>
  <c r="K68" i="11" s="1"/>
  <c r="K67" i="11"/>
  <c r="H330" i="11"/>
  <c r="H510" i="11"/>
  <c r="H84" i="11"/>
  <c r="H382" i="11"/>
  <c r="H574" i="11"/>
  <c r="F18" i="11"/>
  <c r="L67" i="11"/>
  <c r="O67" i="11"/>
  <c r="H18" i="11"/>
  <c r="H558" i="11"/>
  <c r="H494" i="11"/>
  <c r="H430" i="11"/>
  <c r="H366" i="11"/>
  <c r="H266" i="11"/>
  <c r="H542" i="11"/>
  <c r="H478" i="11"/>
  <c r="H414" i="11"/>
  <c r="H350" i="11"/>
  <c r="H590" i="11"/>
  <c r="H526" i="11"/>
  <c r="H462" i="11"/>
  <c r="H398" i="11"/>
  <c r="L15" i="11"/>
  <c r="M65" i="11" s="1"/>
  <c r="H106" i="11"/>
  <c r="H122" i="11"/>
  <c r="H138" i="11"/>
  <c r="H154" i="11"/>
  <c r="H170" i="11"/>
  <c r="H186" i="11"/>
  <c r="H202" i="11"/>
  <c r="H218" i="11"/>
  <c r="H234" i="11"/>
  <c r="H250" i="11"/>
  <c r="H254" i="11"/>
  <c r="H262" i="11"/>
  <c r="H270" i="11"/>
  <c r="H278" i="11"/>
  <c r="H286" i="11"/>
  <c r="H294" i="11"/>
  <c r="H302" i="11"/>
  <c r="H310" i="11"/>
  <c r="H318" i="11"/>
  <c r="H326" i="11"/>
  <c r="H334" i="11"/>
  <c r="H340" i="11"/>
  <c r="H344" i="11"/>
  <c r="H348" i="11"/>
  <c r="H352" i="11"/>
  <c r="H356" i="11"/>
  <c r="H360" i="11"/>
  <c r="H364" i="11"/>
  <c r="H368" i="11"/>
  <c r="H372" i="11"/>
  <c r="H376" i="11"/>
  <c r="H380" i="11"/>
  <c r="H384" i="11"/>
  <c r="H388" i="11"/>
  <c r="H392" i="11"/>
  <c r="H396" i="11"/>
  <c r="H400" i="11"/>
  <c r="H404" i="11"/>
  <c r="H408" i="11"/>
  <c r="H412" i="11"/>
  <c r="H416" i="11"/>
  <c r="H420" i="11"/>
  <c r="H424" i="11"/>
  <c r="H428" i="11"/>
  <c r="H432" i="11"/>
  <c r="H436" i="11"/>
  <c r="H440" i="11"/>
  <c r="H444" i="11"/>
  <c r="H448" i="11"/>
  <c r="H452" i="11"/>
  <c r="H456" i="11"/>
  <c r="H460" i="11"/>
  <c r="H464" i="11"/>
  <c r="H468" i="11"/>
  <c r="H472" i="11"/>
  <c r="H476" i="11"/>
  <c r="H480" i="11"/>
  <c r="H484" i="11"/>
  <c r="H488" i="11"/>
  <c r="H492" i="11"/>
  <c r="H496" i="11"/>
  <c r="H500" i="11"/>
  <c r="H504" i="11"/>
  <c r="H508" i="11"/>
  <c r="H512" i="11"/>
  <c r="H516" i="11"/>
  <c r="H520" i="11"/>
  <c r="H524" i="11"/>
  <c r="H528" i="11"/>
  <c r="H532" i="11"/>
  <c r="H536" i="11"/>
  <c r="H540" i="11"/>
  <c r="H544" i="11"/>
  <c r="H548" i="11"/>
  <c r="H552" i="11"/>
  <c r="H556" i="11"/>
  <c r="H560" i="11"/>
  <c r="H564" i="11"/>
  <c r="H568" i="11"/>
  <c r="H572" i="11"/>
  <c r="H576" i="11"/>
  <c r="H580" i="11"/>
  <c r="H584" i="11"/>
  <c r="H588" i="11"/>
  <c r="H592" i="11"/>
  <c r="H98" i="11"/>
  <c r="H114" i="11"/>
  <c r="H130" i="11"/>
  <c r="H146" i="11"/>
  <c r="H162" i="11"/>
  <c r="H178" i="11"/>
  <c r="H194" i="11"/>
  <c r="H210" i="11"/>
  <c r="H226" i="11"/>
  <c r="H242" i="11"/>
  <c r="H646" i="11"/>
  <c r="H644" i="11"/>
  <c r="H642" i="11"/>
  <c r="H640" i="11"/>
  <c r="H638" i="11"/>
  <c r="H636" i="11"/>
  <c r="H634" i="11"/>
  <c r="H632" i="11"/>
  <c r="H630" i="11"/>
  <c r="H628" i="11"/>
  <c r="H626" i="11"/>
  <c r="H624" i="11"/>
  <c r="H622" i="11"/>
  <c r="H620" i="11"/>
  <c r="H618" i="11"/>
  <c r="H616" i="11"/>
  <c r="H614" i="11"/>
  <c r="H612" i="11"/>
  <c r="H610" i="11"/>
  <c r="H608" i="11"/>
  <c r="H606" i="11"/>
  <c r="H604" i="11"/>
  <c r="H602" i="11"/>
  <c r="H600" i="11"/>
  <c r="H598" i="11"/>
  <c r="H596" i="11"/>
  <c r="H594" i="11"/>
  <c r="H586" i="11"/>
  <c r="H570" i="11"/>
  <c r="H554" i="11"/>
  <c r="H538" i="11"/>
  <c r="H522" i="11"/>
  <c r="H506" i="11"/>
  <c r="H490" i="11"/>
  <c r="H474" i="11"/>
  <c r="H458" i="11"/>
  <c r="H442" i="11"/>
  <c r="H426" i="11"/>
  <c r="H410" i="11"/>
  <c r="H394" i="11"/>
  <c r="H378" i="11"/>
  <c r="H362" i="11"/>
  <c r="H346" i="11"/>
  <c r="H322" i="11"/>
  <c r="H290" i="11"/>
  <c r="H258" i="11"/>
  <c r="R605" i="11"/>
  <c r="H582" i="11"/>
  <c r="H566" i="11"/>
  <c r="H550" i="11"/>
  <c r="H534" i="11"/>
  <c r="H518" i="11"/>
  <c r="H502" i="11"/>
  <c r="H486" i="11"/>
  <c r="H470" i="11"/>
  <c r="H454" i="11"/>
  <c r="H438" i="11"/>
  <c r="H422" i="11"/>
  <c r="H406" i="11"/>
  <c r="H390" i="11"/>
  <c r="H374" i="11"/>
  <c r="H358" i="11"/>
  <c r="H342" i="11"/>
  <c r="H314" i="11"/>
  <c r="H282" i="11"/>
  <c r="H645" i="11"/>
  <c r="H643" i="11"/>
  <c r="H641" i="11"/>
  <c r="H639" i="11"/>
  <c r="H637" i="11"/>
  <c r="H635" i="11"/>
  <c r="H633" i="11"/>
  <c r="H631" i="11"/>
  <c r="H629" i="11"/>
  <c r="H627" i="11"/>
  <c r="H625" i="11"/>
  <c r="H623" i="11"/>
  <c r="H621" i="11"/>
  <c r="H619" i="11"/>
  <c r="H617" i="11"/>
  <c r="H615" i="11"/>
  <c r="H613" i="11"/>
  <c r="H611" i="11"/>
  <c r="H609" i="11"/>
  <c r="H607" i="11"/>
  <c r="H605" i="11"/>
  <c r="H603" i="11"/>
  <c r="H601" i="11"/>
  <c r="H599" i="11"/>
  <c r="H597" i="11"/>
  <c r="H595" i="11"/>
  <c r="H593" i="11"/>
  <c r="H578" i="11"/>
  <c r="H562" i="11"/>
  <c r="H546" i="11"/>
  <c r="H530" i="11"/>
  <c r="H514" i="11"/>
  <c r="H498" i="11"/>
  <c r="H482" i="11"/>
  <c r="H466" i="11"/>
  <c r="H450" i="11"/>
  <c r="H434" i="11"/>
  <c r="H418" i="11"/>
  <c r="H402" i="11"/>
  <c r="H386" i="11"/>
  <c r="H370" i="11"/>
  <c r="H354" i="11"/>
  <c r="H338" i="11"/>
  <c r="H306" i="11"/>
  <c r="H274" i="11"/>
  <c r="R287" i="11"/>
  <c r="R469" i="11"/>
  <c r="R579" i="11"/>
  <c r="H76" i="11"/>
  <c r="H251" i="11"/>
  <c r="H253" i="11"/>
  <c r="H255" i="11"/>
  <c r="H257" i="11"/>
  <c r="H259" i="11"/>
  <c r="H261" i="11"/>
  <c r="H263" i="11"/>
  <c r="H265" i="11"/>
  <c r="H267" i="11"/>
  <c r="H269" i="11"/>
  <c r="H271" i="11"/>
  <c r="H273" i="11"/>
  <c r="H275" i="11"/>
  <c r="H277" i="11"/>
  <c r="H279" i="11"/>
  <c r="H281" i="11"/>
  <c r="H283" i="11"/>
  <c r="H285" i="11"/>
  <c r="H287" i="11"/>
  <c r="H289" i="11"/>
  <c r="H291" i="11"/>
  <c r="H293" i="11"/>
  <c r="H295" i="11"/>
  <c r="H297" i="11"/>
  <c r="H299" i="11"/>
  <c r="H301" i="11"/>
  <c r="H303" i="11"/>
  <c r="H305" i="11"/>
  <c r="H307" i="11"/>
  <c r="H309" i="11"/>
  <c r="H311" i="11"/>
  <c r="H313" i="11"/>
  <c r="H315" i="11"/>
  <c r="H317" i="11"/>
  <c r="H319" i="11"/>
  <c r="H321" i="11"/>
  <c r="H323" i="11"/>
  <c r="H325" i="11"/>
  <c r="H327" i="11"/>
  <c r="H329" i="11"/>
  <c r="H331" i="11"/>
  <c r="H333" i="11"/>
  <c r="H335" i="11"/>
  <c r="H337" i="11"/>
  <c r="H92" i="11"/>
  <c r="H96" i="11"/>
  <c r="H100" i="11"/>
  <c r="H104" i="11"/>
  <c r="H108" i="11"/>
  <c r="H112" i="11"/>
  <c r="H116" i="11"/>
  <c r="H120" i="11"/>
  <c r="H124" i="11"/>
  <c r="H128" i="11"/>
  <c r="H132" i="11"/>
  <c r="H136" i="11"/>
  <c r="H140" i="11"/>
  <c r="H144" i="11"/>
  <c r="H148" i="11"/>
  <c r="H152" i="11"/>
  <c r="H156" i="11"/>
  <c r="H160" i="11"/>
  <c r="H164" i="11"/>
  <c r="H168" i="11"/>
  <c r="H172" i="11"/>
  <c r="H176" i="11"/>
  <c r="H180" i="11"/>
  <c r="H184" i="11"/>
  <c r="H188" i="11"/>
  <c r="H192" i="11"/>
  <c r="H196" i="11"/>
  <c r="H200" i="11"/>
  <c r="H204" i="11"/>
  <c r="H208" i="11"/>
  <c r="H212" i="11"/>
  <c r="H216" i="11"/>
  <c r="H220" i="11"/>
  <c r="H224" i="11"/>
  <c r="H228" i="11"/>
  <c r="H232" i="11"/>
  <c r="H236" i="11"/>
  <c r="H240" i="11"/>
  <c r="H244" i="11"/>
  <c r="H248" i="11"/>
  <c r="H70" i="11"/>
  <c r="H252" i="11"/>
  <c r="H256" i="11"/>
  <c r="H260" i="11"/>
  <c r="H264" i="11"/>
  <c r="H268" i="11"/>
  <c r="H272" i="11"/>
  <c r="H276" i="11"/>
  <c r="H280" i="11"/>
  <c r="H284" i="11"/>
  <c r="H288" i="11"/>
  <c r="H292" i="11"/>
  <c r="H296" i="11"/>
  <c r="H300" i="11"/>
  <c r="H304" i="11"/>
  <c r="H308" i="11"/>
  <c r="H312" i="11"/>
  <c r="H316" i="11"/>
  <c r="H320" i="11"/>
  <c r="H324" i="11"/>
  <c r="H328" i="11"/>
  <c r="H332" i="11"/>
  <c r="H336" i="11"/>
  <c r="H339" i="11"/>
  <c r="H341" i="11"/>
  <c r="H343" i="11"/>
  <c r="H345" i="11"/>
  <c r="H347" i="11"/>
  <c r="H349" i="11"/>
  <c r="H351" i="11"/>
  <c r="H353" i="11"/>
  <c r="H355" i="11"/>
  <c r="H357" i="11"/>
  <c r="H359" i="11"/>
  <c r="H361" i="11"/>
  <c r="H363" i="11"/>
  <c r="H365" i="11"/>
  <c r="H367" i="11"/>
  <c r="H369" i="11"/>
  <c r="H371" i="11"/>
  <c r="H373" i="11"/>
  <c r="H375" i="11"/>
  <c r="H377" i="11"/>
  <c r="H379" i="11"/>
  <c r="H381" i="11"/>
  <c r="H383" i="11"/>
  <c r="H385" i="11"/>
  <c r="H387" i="11"/>
  <c r="H389" i="11"/>
  <c r="H391" i="11"/>
  <c r="H393" i="11"/>
  <c r="H395" i="11"/>
  <c r="H397" i="11"/>
  <c r="H399" i="11"/>
  <c r="H401" i="11"/>
  <c r="H403" i="11"/>
  <c r="H405" i="11"/>
  <c r="H407" i="11"/>
  <c r="H409" i="11"/>
  <c r="H411" i="11"/>
  <c r="H413" i="11"/>
  <c r="H415" i="11"/>
  <c r="H417" i="11"/>
  <c r="H419" i="11"/>
  <c r="H421" i="11"/>
  <c r="H423" i="11"/>
  <c r="H425" i="11"/>
  <c r="H427" i="11"/>
  <c r="H429" i="11"/>
  <c r="H431" i="11"/>
  <c r="H433" i="11"/>
  <c r="H435" i="11"/>
  <c r="H437" i="11"/>
  <c r="H439" i="11"/>
  <c r="H441" i="11"/>
  <c r="H443" i="11"/>
  <c r="H445" i="11"/>
  <c r="H447" i="11"/>
  <c r="H449" i="11"/>
  <c r="H451" i="11"/>
  <c r="H453" i="11"/>
  <c r="H455" i="11"/>
  <c r="H457" i="11"/>
  <c r="H459" i="11"/>
  <c r="H461" i="11"/>
  <c r="H463" i="11"/>
  <c r="H465" i="11"/>
  <c r="H467" i="11"/>
  <c r="H469" i="11"/>
  <c r="H471" i="11"/>
  <c r="H473" i="11"/>
  <c r="H475" i="11"/>
  <c r="H477" i="11"/>
  <c r="H479" i="11"/>
  <c r="H481" i="11"/>
  <c r="H483" i="11"/>
  <c r="H485" i="11"/>
  <c r="H487" i="11"/>
  <c r="H489" i="11"/>
  <c r="H491" i="11"/>
  <c r="H493" i="11"/>
  <c r="H495" i="11"/>
  <c r="H497" i="11"/>
  <c r="H499" i="11"/>
  <c r="H501" i="11"/>
  <c r="H503" i="11"/>
  <c r="H505" i="11"/>
  <c r="H507" i="11"/>
  <c r="H509" i="11"/>
  <c r="H511" i="11"/>
  <c r="H513" i="11"/>
  <c r="H515" i="11"/>
  <c r="H517" i="11"/>
  <c r="H519" i="11"/>
  <c r="H521" i="11"/>
  <c r="H523" i="11"/>
  <c r="H525" i="11"/>
  <c r="H527" i="11"/>
  <c r="H529" i="11"/>
  <c r="H531" i="11"/>
  <c r="H533" i="11"/>
  <c r="H535" i="11"/>
  <c r="H537" i="11"/>
  <c r="H539" i="11"/>
  <c r="H541" i="11"/>
  <c r="H543" i="11"/>
  <c r="H545" i="11"/>
  <c r="H547" i="11"/>
  <c r="H549" i="11"/>
  <c r="H551" i="11"/>
  <c r="H553" i="11"/>
  <c r="H555" i="11"/>
  <c r="H557" i="11"/>
  <c r="H559" i="11"/>
  <c r="H561" i="11"/>
  <c r="H563" i="11"/>
  <c r="H565" i="11"/>
  <c r="H567" i="11"/>
  <c r="H569" i="11"/>
  <c r="H571" i="11"/>
  <c r="H573" i="11"/>
  <c r="H575" i="11"/>
  <c r="H577" i="11"/>
  <c r="H579" i="11"/>
  <c r="H581" i="11"/>
  <c r="H583" i="11"/>
  <c r="H585" i="11"/>
  <c r="H587" i="11"/>
  <c r="H589" i="11"/>
  <c r="H591" i="11"/>
  <c r="H94" i="11"/>
  <c r="H102" i="11"/>
  <c r="H110" i="11"/>
  <c r="H118" i="11"/>
  <c r="H126" i="11"/>
  <c r="H134" i="11"/>
  <c r="H142" i="11"/>
  <c r="H150" i="11"/>
  <c r="H158" i="11"/>
  <c r="H166" i="11"/>
  <c r="H174" i="11"/>
  <c r="H182" i="11"/>
  <c r="H190" i="11"/>
  <c r="H198" i="11"/>
  <c r="H206" i="11"/>
  <c r="H214" i="11"/>
  <c r="H222" i="11"/>
  <c r="H230" i="11"/>
  <c r="H238" i="11"/>
  <c r="H246" i="11"/>
  <c r="H80" i="11"/>
  <c r="H88" i="11"/>
  <c r="H66" i="11"/>
  <c r="H89" i="11"/>
  <c r="H93" i="11"/>
  <c r="H95" i="11"/>
  <c r="H97" i="11"/>
  <c r="H99" i="11"/>
  <c r="H101" i="11"/>
  <c r="H103" i="11"/>
  <c r="H105" i="11"/>
  <c r="H107" i="11"/>
  <c r="H109" i="11"/>
  <c r="H111" i="11"/>
  <c r="H113" i="11"/>
  <c r="H115" i="11"/>
  <c r="H117" i="11"/>
  <c r="H119" i="11"/>
  <c r="H121" i="11"/>
  <c r="H123" i="11"/>
  <c r="H125" i="11"/>
  <c r="H127" i="11"/>
  <c r="H129" i="11"/>
  <c r="H131" i="11"/>
  <c r="H133" i="11"/>
  <c r="H135" i="11"/>
  <c r="H137" i="11"/>
  <c r="H139" i="11"/>
  <c r="H141" i="11"/>
  <c r="H143" i="11"/>
  <c r="H145" i="11"/>
  <c r="H147" i="11"/>
  <c r="H149" i="11"/>
  <c r="H151" i="11"/>
  <c r="H153" i="11"/>
  <c r="H155" i="11"/>
  <c r="H157" i="11"/>
  <c r="H159" i="11"/>
  <c r="H161" i="11"/>
  <c r="H163" i="11"/>
  <c r="H165" i="11"/>
  <c r="H167" i="11"/>
  <c r="H169" i="11"/>
  <c r="H171" i="11"/>
  <c r="H173" i="11"/>
  <c r="H175" i="11"/>
  <c r="H177" i="11"/>
  <c r="H179" i="11"/>
  <c r="H181" i="11"/>
  <c r="H183" i="11"/>
  <c r="H185" i="11"/>
  <c r="H187" i="11"/>
  <c r="H189" i="11"/>
  <c r="H191" i="11"/>
  <c r="H193" i="11"/>
  <c r="H195" i="11"/>
  <c r="H197" i="11"/>
  <c r="H199" i="11"/>
  <c r="H201" i="11"/>
  <c r="H203" i="11"/>
  <c r="H205" i="11"/>
  <c r="H207" i="11"/>
  <c r="H209" i="11"/>
  <c r="H211" i="11"/>
  <c r="H213" i="11"/>
  <c r="H215" i="11"/>
  <c r="H217" i="11"/>
  <c r="H219" i="11"/>
  <c r="H221" i="11"/>
  <c r="H223" i="11"/>
  <c r="H225" i="11"/>
  <c r="H227" i="11"/>
  <c r="H229" i="11"/>
  <c r="H231" i="11"/>
  <c r="H233" i="11"/>
  <c r="H235" i="11"/>
  <c r="H237" i="11"/>
  <c r="H239" i="11"/>
  <c r="H241" i="11"/>
  <c r="H243" i="11"/>
  <c r="H245" i="11"/>
  <c r="H247" i="11"/>
  <c r="H249" i="11"/>
  <c r="H65" i="11"/>
  <c r="H69" i="11"/>
  <c r="H73" i="11"/>
  <c r="H77" i="11"/>
  <c r="H81" i="11"/>
  <c r="H85" i="11"/>
  <c r="H68" i="11"/>
  <c r="H72" i="11"/>
  <c r="H74" i="11"/>
  <c r="H78" i="11"/>
  <c r="H82" i="11"/>
  <c r="H86" i="11"/>
  <c r="H90" i="11"/>
  <c r="H67" i="11"/>
  <c r="H71" i="11"/>
  <c r="H75" i="11"/>
  <c r="H79" i="11"/>
  <c r="H83" i="11"/>
  <c r="H87" i="11"/>
  <c r="H91" i="11"/>
  <c r="K16" i="11"/>
  <c r="R81" i="11"/>
  <c r="I22" i="11"/>
  <c r="R449" i="11" l="1"/>
  <c r="R344" i="11"/>
  <c r="R85" i="11"/>
  <c r="R444" i="11"/>
  <c r="R533" i="11"/>
  <c r="R369" i="11"/>
  <c r="R206" i="11"/>
  <c r="R494" i="11"/>
  <c r="R515" i="11"/>
  <c r="R324" i="11"/>
  <c r="R132" i="11"/>
  <c r="R565" i="11"/>
  <c r="R501" i="11"/>
  <c r="R429" i="11"/>
  <c r="R272" i="11"/>
  <c r="R247" i="11"/>
  <c r="R362" i="11"/>
  <c r="R547" i="11"/>
  <c r="R483" i="11"/>
  <c r="R395" i="11"/>
  <c r="R141" i="11"/>
  <c r="R99" i="11"/>
  <c r="R410" i="11"/>
  <c r="H61" i="11"/>
  <c r="R78" i="11"/>
  <c r="R563" i="11"/>
  <c r="R531" i="11"/>
  <c r="R499" i="11"/>
  <c r="R467" i="11"/>
  <c r="R427" i="11"/>
  <c r="R363" i="11"/>
  <c r="R260" i="11"/>
  <c r="R319" i="11"/>
  <c r="R227" i="11"/>
  <c r="R196" i="11"/>
  <c r="R572" i="11"/>
  <c r="R294" i="11"/>
  <c r="R322" i="11"/>
  <c r="R635" i="11"/>
  <c r="R67" i="11"/>
  <c r="R74" i="11"/>
  <c r="R80" i="11"/>
  <c r="R581" i="11"/>
  <c r="R549" i="11"/>
  <c r="R517" i="11"/>
  <c r="R485" i="11"/>
  <c r="R451" i="11"/>
  <c r="R401" i="11"/>
  <c r="R336" i="11"/>
  <c r="R165" i="11"/>
  <c r="R293" i="11"/>
  <c r="R119" i="11"/>
  <c r="R142" i="11"/>
  <c r="R472" i="11"/>
  <c r="R526" i="11"/>
  <c r="R70" i="11"/>
  <c r="R589" i="11"/>
  <c r="R573" i="11"/>
  <c r="R557" i="11"/>
  <c r="R541" i="11"/>
  <c r="R525" i="11"/>
  <c r="R509" i="11"/>
  <c r="R493" i="11"/>
  <c r="R477" i="11"/>
  <c r="R461" i="11"/>
  <c r="R441" i="11"/>
  <c r="R417" i="11"/>
  <c r="R385" i="11"/>
  <c r="R353" i="11"/>
  <c r="R304" i="11"/>
  <c r="R229" i="11"/>
  <c r="R101" i="11"/>
  <c r="R309" i="11"/>
  <c r="R277" i="11"/>
  <c r="R183" i="11"/>
  <c r="R238" i="11"/>
  <c r="R174" i="11"/>
  <c r="R110" i="11"/>
  <c r="R536" i="11"/>
  <c r="R408" i="11"/>
  <c r="R193" i="11"/>
  <c r="R442" i="11"/>
  <c r="R651" i="11"/>
  <c r="R90" i="11"/>
  <c r="R73" i="11"/>
  <c r="R76" i="11"/>
  <c r="R86" i="11"/>
  <c r="R89" i="11"/>
  <c r="R71" i="11"/>
  <c r="R587" i="11"/>
  <c r="R571" i="11"/>
  <c r="R555" i="11"/>
  <c r="R539" i="11"/>
  <c r="R523" i="11"/>
  <c r="R507" i="11"/>
  <c r="R491" i="11"/>
  <c r="R475" i="11"/>
  <c r="R459" i="11"/>
  <c r="R437" i="11"/>
  <c r="R411" i="11"/>
  <c r="R379" i="11"/>
  <c r="R347" i="11"/>
  <c r="R292" i="11"/>
  <c r="R205" i="11"/>
  <c r="R335" i="11"/>
  <c r="R303" i="11"/>
  <c r="R267" i="11"/>
  <c r="R163" i="11"/>
  <c r="R228" i="11"/>
  <c r="R164" i="11"/>
  <c r="R100" i="11"/>
  <c r="R508" i="11"/>
  <c r="R380" i="11"/>
  <c r="R586" i="11"/>
  <c r="R643" i="11"/>
  <c r="R82" i="11"/>
  <c r="R66" i="11"/>
  <c r="R77" i="11"/>
  <c r="R88" i="11"/>
  <c r="R72" i="11"/>
  <c r="R585" i="11"/>
  <c r="R577" i="11"/>
  <c r="R569" i="11"/>
  <c r="R561" i="11"/>
  <c r="R553" i="11"/>
  <c r="R545" i="11"/>
  <c r="R537" i="11"/>
  <c r="R529" i="11"/>
  <c r="R521" i="11"/>
  <c r="R513" i="11"/>
  <c r="R505" i="11"/>
  <c r="R497" i="11"/>
  <c r="R489" i="11"/>
  <c r="R481" i="11"/>
  <c r="R473" i="11"/>
  <c r="R465" i="11"/>
  <c r="R457" i="11"/>
  <c r="R445" i="11"/>
  <c r="R435" i="11"/>
  <c r="R425" i="11"/>
  <c r="R409" i="11"/>
  <c r="R393" i="11"/>
  <c r="R377" i="11"/>
  <c r="R361" i="11"/>
  <c r="R345" i="11"/>
  <c r="R320" i="11"/>
  <c r="R288" i="11"/>
  <c r="R256" i="11"/>
  <c r="R197" i="11"/>
  <c r="R133" i="11"/>
  <c r="R333" i="11"/>
  <c r="R317" i="11"/>
  <c r="R301" i="11"/>
  <c r="R285" i="11"/>
  <c r="R261" i="11"/>
  <c r="R215" i="11"/>
  <c r="R151" i="11"/>
  <c r="R83" i="11"/>
  <c r="R222" i="11"/>
  <c r="R190" i="11"/>
  <c r="R158" i="11"/>
  <c r="R126" i="11"/>
  <c r="R94" i="11"/>
  <c r="R568" i="11"/>
  <c r="R504" i="11"/>
  <c r="R440" i="11"/>
  <c r="R376" i="11"/>
  <c r="R286" i="11"/>
  <c r="R570" i="11"/>
  <c r="R490" i="11"/>
  <c r="R398" i="11"/>
  <c r="R290" i="11"/>
  <c r="R611" i="11"/>
  <c r="R653" i="11"/>
  <c r="R84" i="11"/>
  <c r="R68" i="11"/>
  <c r="R591" i="11"/>
  <c r="R583" i="11"/>
  <c r="R575" i="11"/>
  <c r="R567" i="11"/>
  <c r="R559" i="11"/>
  <c r="R551" i="11"/>
  <c r="R543" i="11"/>
  <c r="R535" i="11"/>
  <c r="R527" i="11"/>
  <c r="R519" i="11"/>
  <c r="R511" i="11"/>
  <c r="R503" i="11"/>
  <c r="R495" i="11"/>
  <c r="R487" i="11"/>
  <c r="R479" i="11"/>
  <c r="R471" i="11"/>
  <c r="R463" i="11"/>
  <c r="R453" i="11"/>
  <c r="R443" i="11"/>
  <c r="R433" i="11"/>
  <c r="R419" i="11"/>
  <c r="R403" i="11"/>
  <c r="R387" i="11"/>
  <c r="R371" i="11"/>
  <c r="R355" i="11"/>
  <c r="R339" i="11"/>
  <c r="R308" i="11"/>
  <c r="R276" i="11"/>
  <c r="R237" i="11"/>
  <c r="R173" i="11"/>
  <c r="R109" i="11"/>
  <c r="R327" i="11"/>
  <c r="R311" i="11"/>
  <c r="R295" i="11"/>
  <c r="R279" i="11"/>
  <c r="R251" i="11"/>
  <c r="R195" i="11"/>
  <c r="R131" i="11"/>
  <c r="R244" i="11"/>
  <c r="R212" i="11"/>
  <c r="R180" i="11"/>
  <c r="R148" i="11"/>
  <c r="R116" i="11"/>
  <c r="R233" i="11"/>
  <c r="R540" i="11"/>
  <c r="R476" i="11"/>
  <c r="R412" i="11"/>
  <c r="R348" i="11"/>
  <c r="R209" i="11"/>
  <c r="R538" i="11"/>
  <c r="R458" i="11"/>
  <c r="R366" i="11"/>
  <c r="R627" i="11"/>
  <c r="R455" i="11"/>
  <c r="R447" i="11"/>
  <c r="R439" i="11"/>
  <c r="R431" i="11"/>
  <c r="R423" i="11"/>
  <c r="R415" i="11"/>
  <c r="R407" i="11"/>
  <c r="R399" i="11"/>
  <c r="R391" i="11"/>
  <c r="R383" i="11"/>
  <c r="R375" i="11"/>
  <c r="R367" i="11"/>
  <c r="R359" i="11"/>
  <c r="R351" i="11"/>
  <c r="R343" i="11"/>
  <c r="R332" i="11"/>
  <c r="R316" i="11"/>
  <c r="R300" i="11"/>
  <c r="R284" i="11"/>
  <c r="R268" i="11"/>
  <c r="R252" i="11"/>
  <c r="R221" i="11"/>
  <c r="R189" i="11"/>
  <c r="R157" i="11"/>
  <c r="R125" i="11"/>
  <c r="R93" i="11"/>
  <c r="R331" i="11"/>
  <c r="R323" i="11"/>
  <c r="R315" i="11"/>
  <c r="R307" i="11"/>
  <c r="R299" i="11"/>
  <c r="R291" i="11"/>
  <c r="R283" i="11"/>
  <c r="R275" i="11"/>
  <c r="R259" i="11"/>
  <c r="R243" i="11"/>
  <c r="R211" i="11"/>
  <c r="R179" i="11"/>
  <c r="R147" i="11"/>
  <c r="R115" i="11"/>
  <c r="R75" i="11"/>
  <c r="R236" i="11"/>
  <c r="R220" i="11"/>
  <c r="R204" i="11"/>
  <c r="R188" i="11"/>
  <c r="R172" i="11"/>
  <c r="R156" i="11"/>
  <c r="R140" i="11"/>
  <c r="R124" i="11"/>
  <c r="R108" i="11"/>
  <c r="R92" i="11"/>
  <c r="R588" i="11"/>
  <c r="R556" i="11"/>
  <c r="R524" i="11"/>
  <c r="R492" i="11"/>
  <c r="R460" i="11"/>
  <c r="R428" i="11"/>
  <c r="R396" i="11"/>
  <c r="R364" i="11"/>
  <c r="R326" i="11"/>
  <c r="R262" i="11"/>
  <c r="R129" i="11"/>
  <c r="R558" i="11"/>
  <c r="R522" i="11"/>
  <c r="R474" i="11"/>
  <c r="R430" i="11"/>
  <c r="R394" i="11"/>
  <c r="R346" i="11"/>
  <c r="R266" i="11"/>
  <c r="R595" i="11"/>
  <c r="R619" i="11"/>
  <c r="R637" i="11"/>
  <c r="R628" i="11"/>
  <c r="L66" i="11"/>
  <c r="R421" i="11"/>
  <c r="R413" i="11"/>
  <c r="R405" i="11"/>
  <c r="R397" i="11"/>
  <c r="R389" i="11"/>
  <c r="R381" i="11"/>
  <c r="R373" i="11"/>
  <c r="R365" i="11"/>
  <c r="R357" i="11"/>
  <c r="R349" i="11"/>
  <c r="R341" i="11"/>
  <c r="R328" i="11"/>
  <c r="R312" i="11"/>
  <c r="R296" i="11"/>
  <c r="R280" i="11"/>
  <c r="R264" i="11"/>
  <c r="R245" i="11"/>
  <c r="R213" i="11"/>
  <c r="R181" i="11"/>
  <c r="R149" i="11"/>
  <c r="R117" i="11"/>
  <c r="R337" i="11"/>
  <c r="R329" i="11"/>
  <c r="R321" i="11"/>
  <c r="R313" i="11"/>
  <c r="R305" i="11"/>
  <c r="R297" i="11"/>
  <c r="R289" i="11"/>
  <c r="R281" i="11"/>
  <c r="R269" i="11"/>
  <c r="R253" i="11"/>
  <c r="R231" i="11"/>
  <c r="R199" i="11"/>
  <c r="R167" i="11"/>
  <c r="R135" i="11"/>
  <c r="R103" i="11"/>
  <c r="R246" i="11"/>
  <c r="R230" i="11"/>
  <c r="R214" i="11"/>
  <c r="R198" i="11"/>
  <c r="R182" i="11"/>
  <c r="R166" i="11"/>
  <c r="R150" i="11"/>
  <c r="R134" i="11"/>
  <c r="R118" i="11"/>
  <c r="R102" i="11"/>
  <c r="R169" i="11"/>
  <c r="R584" i="11"/>
  <c r="R552" i="11"/>
  <c r="R520" i="11"/>
  <c r="R488" i="11"/>
  <c r="R456" i="11"/>
  <c r="R424" i="11"/>
  <c r="R392" i="11"/>
  <c r="R360" i="11"/>
  <c r="R318" i="11"/>
  <c r="R254" i="11"/>
  <c r="R590" i="11"/>
  <c r="R554" i="11"/>
  <c r="R506" i="11"/>
  <c r="R462" i="11"/>
  <c r="R426" i="11"/>
  <c r="R378" i="11"/>
  <c r="R330" i="11"/>
  <c r="R258" i="11"/>
  <c r="R603" i="11"/>
  <c r="R621" i="11"/>
  <c r="D18" i="11"/>
  <c r="R145" i="11"/>
  <c r="R574" i="11"/>
  <c r="R542" i="11"/>
  <c r="R510" i="11"/>
  <c r="R478" i="11"/>
  <c r="R446" i="11"/>
  <c r="R414" i="11"/>
  <c r="R382" i="11"/>
  <c r="R350" i="11"/>
  <c r="R298" i="11"/>
  <c r="R249" i="11"/>
  <c r="R597" i="11"/>
  <c r="R613" i="11"/>
  <c r="R629" i="11"/>
  <c r="R645" i="11"/>
  <c r="N66" i="11"/>
  <c r="G17" i="11"/>
  <c r="R602" i="11"/>
  <c r="R201" i="11"/>
  <c r="R649" i="11"/>
  <c r="R641" i="11"/>
  <c r="R633" i="11"/>
  <c r="R625" i="11"/>
  <c r="R617" i="11"/>
  <c r="R609" i="11"/>
  <c r="R601" i="11"/>
  <c r="R593" i="11"/>
  <c r="R185" i="11"/>
  <c r="R274" i="11"/>
  <c r="R306" i="11"/>
  <c r="R338" i="11"/>
  <c r="R354" i="11"/>
  <c r="R370" i="11"/>
  <c r="R386" i="11"/>
  <c r="R402" i="11"/>
  <c r="R418" i="11"/>
  <c r="R434" i="11"/>
  <c r="R450" i="11"/>
  <c r="R466" i="11"/>
  <c r="R482" i="11"/>
  <c r="R498" i="11"/>
  <c r="R514" i="11"/>
  <c r="R530" i="11"/>
  <c r="R546" i="11"/>
  <c r="R562" i="11"/>
  <c r="R578" i="11"/>
  <c r="R97" i="11"/>
  <c r="R161" i="11"/>
  <c r="R225" i="11"/>
  <c r="R270" i="11"/>
  <c r="R302" i="11"/>
  <c r="R334" i="11"/>
  <c r="R352" i="11"/>
  <c r="R368" i="11"/>
  <c r="R384" i="11"/>
  <c r="R400" i="11"/>
  <c r="R416" i="11"/>
  <c r="R432" i="11"/>
  <c r="R448" i="11"/>
  <c r="R464" i="11"/>
  <c r="R480" i="11"/>
  <c r="R496" i="11"/>
  <c r="R512" i="11"/>
  <c r="R528" i="11"/>
  <c r="R544" i="11"/>
  <c r="R560" i="11"/>
  <c r="R576" i="11"/>
  <c r="R592" i="11"/>
  <c r="R105" i="11"/>
  <c r="R96" i="11"/>
  <c r="R104" i="11"/>
  <c r="R112" i="11"/>
  <c r="R120" i="11"/>
  <c r="R128" i="11"/>
  <c r="R136" i="11"/>
  <c r="R144" i="11"/>
  <c r="R152" i="11"/>
  <c r="R160" i="11"/>
  <c r="R168" i="11"/>
  <c r="R176" i="11"/>
  <c r="R184" i="11"/>
  <c r="R192" i="11"/>
  <c r="R200" i="11"/>
  <c r="R208" i="11"/>
  <c r="R216" i="11"/>
  <c r="R224" i="11"/>
  <c r="R232" i="11"/>
  <c r="R240" i="11"/>
  <c r="R248" i="11"/>
  <c r="R91" i="11"/>
  <c r="R107" i="11"/>
  <c r="R123" i="11"/>
  <c r="R139" i="11"/>
  <c r="R155" i="11"/>
  <c r="R171" i="11"/>
  <c r="R187" i="11"/>
  <c r="R203" i="11"/>
  <c r="R219" i="11"/>
  <c r="R235" i="11"/>
  <c r="R69" i="11"/>
  <c r="R255" i="11"/>
  <c r="R263" i="11"/>
  <c r="R271" i="11"/>
  <c r="R626" i="11"/>
  <c r="R137" i="11"/>
  <c r="R647" i="11"/>
  <c r="R639" i="11"/>
  <c r="R631" i="11"/>
  <c r="R623" i="11"/>
  <c r="R615" i="11"/>
  <c r="R607" i="11"/>
  <c r="R599" i="11"/>
  <c r="R87" i="11"/>
  <c r="R282" i="11"/>
  <c r="R314" i="11"/>
  <c r="R342" i="11"/>
  <c r="R358" i="11"/>
  <c r="R374" i="11"/>
  <c r="R390" i="11"/>
  <c r="R406" i="11"/>
  <c r="R422" i="11"/>
  <c r="R438" i="11"/>
  <c r="R454" i="11"/>
  <c r="R470" i="11"/>
  <c r="R486" i="11"/>
  <c r="R502" i="11"/>
  <c r="R518" i="11"/>
  <c r="R534" i="11"/>
  <c r="R550" i="11"/>
  <c r="R566" i="11"/>
  <c r="R582" i="11"/>
  <c r="R113" i="11"/>
  <c r="R177" i="11"/>
  <c r="R241" i="11"/>
  <c r="R278" i="11"/>
  <c r="R310" i="11"/>
  <c r="R340" i="11"/>
  <c r="R356" i="11"/>
  <c r="R372" i="11"/>
  <c r="R388" i="11"/>
  <c r="R404" i="11"/>
  <c r="R420" i="11"/>
  <c r="R436" i="11"/>
  <c r="R452" i="11"/>
  <c r="R468" i="11"/>
  <c r="R484" i="11"/>
  <c r="R500" i="11"/>
  <c r="R516" i="11"/>
  <c r="R532" i="11"/>
  <c r="R548" i="11"/>
  <c r="R564" i="11"/>
  <c r="R580" i="11"/>
  <c r="R65" i="11"/>
  <c r="R98" i="11"/>
  <c r="R106" i="11"/>
  <c r="R114" i="11"/>
  <c r="R122" i="11"/>
  <c r="R130" i="11"/>
  <c r="R138" i="11"/>
  <c r="R146" i="11"/>
  <c r="R154" i="11"/>
  <c r="R162" i="11"/>
  <c r="R170" i="11"/>
  <c r="R178" i="11"/>
  <c r="R186" i="11"/>
  <c r="R194" i="11"/>
  <c r="R202" i="11"/>
  <c r="R210" i="11"/>
  <c r="R218" i="11"/>
  <c r="R226" i="11"/>
  <c r="R234" i="11"/>
  <c r="R242" i="11"/>
  <c r="R250" i="11"/>
  <c r="R95" i="11"/>
  <c r="R111" i="11"/>
  <c r="R127" i="11"/>
  <c r="R143" i="11"/>
  <c r="R159" i="11"/>
  <c r="R175" i="11"/>
  <c r="R191" i="11"/>
  <c r="R207" i="11"/>
  <c r="R223" i="11"/>
  <c r="R239" i="11"/>
  <c r="R79" i="11"/>
  <c r="R257" i="11"/>
  <c r="R265" i="11"/>
  <c r="R273" i="11"/>
  <c r="E20" i="11"/>
  <c r="K69" i="11" s="1"/>
  <c r="R153" i="11"/>
  <c r="R600" i="11"/>
  <c r="R634" i="11"/>
  <c r="R632" i="11"/>
  <c r="R640" i="11"/>
  <c r="R620" i="11"/>
  <c r="R608" i="11"/>
  <c r="R594" i="11"/>
  <c r="R121" i="11"/>
  <c r="R652" i="11"/>
  <c r="R624" i="11"/>
  <c r="E21" i="11"/>
  <c r="H20" i="11"/>
  <c r="O68" i="11"/>
  <c r="R606" i="11"/>
  <c r="R622" i="11"/>
  <c r="R638" i="11"/>
  <c r="R598" i="11"/>
  <c r="R614" i="11"/>
  <c r="R630" i="11"/>
  <c r="R646" i="11"/>
  <c r="R616" i="11"/>
  <c r="R648" i="11"/>
  <c r="R610" i="11"/>
  <c r="R642" i="11"/>
  <c r="R604" i="11"/>
  <c r="R636" i="11"/>
  <c r="R217" i="11"/>
  <c r="R618" i="11"/>
  <c r="R650" i="11"/>
  <c r="R612" i="11"/>
  <c r="R644" i="11"/>
  <c r="R596" i="11"/>
  <c r="L68" i="11"/>
  <c r="F20" i="11"/>
  <c r="L16" i="11"/>
  <c r="M66" i="11" s="1"/>
  <c r="K17" i="11"/>
  <c r="I23" i="11"/>
  <c r="B8" i="11" l="1"/>
  <c r="D20" i="11"/>
  <c r="D21" i="11" s="1"/>
  <c r="D22" i="11" s="1"/>
  <c r="D23" i="11" s="1"/>
  <c r="G18" i="11"/>
  <c r="N67" i="11"/>
  <c r="Q65" i="11"/>
  <c r="H21" i="11"/>
  <c r="O69" i="11"/>
  <c r="F21" i="11"/>
  <c r="L69" i="11"/>
  <c r="E22" i="11"/>
  <c r="K70" i="11"/>
  <c r="L17" i="11"/>
  <c r="M67" i="11" s="1"/>
  <c r="K18" i="11"/>
  <c r="S69" i="11"/>
  <c r="S75" i="11"/>
  <c r="S79" i="11"/>
  <c r="S83" i="11"/>
  <c r="S87" i="11"/>
  <c r="S72" i="11"/>
  <c r="S76" i="11"/>
  <c r="S80" i="11"/>
  <c r="S84" i="11"/>
  <c r="S88" i="11"/>
  <c r="S92" i="11"/>
  <c r="S71" i="11"/>
  <c r="S73" i="11"/>
  <c r="S77" i="11"/>
  <c r="S81" i="11"/>
  <c r="S85" i="11"/>
  <c r="S89" i="11"/>
  <c r="S78" i="11"/>
  <c r="S93" i="11"/>
  <c r="S97" i="11"/>
  <c r="S101" i="11"/>
  <c r="S105" i="11"/>
  <c r="S109" i="11"/>
  <c r="S113" i="11"/>
  <c r="S117" i="11"/>
  <c r="S121" i="11"/>
  <c r="S125" i="11"/>
  <c r="S82" i="11"/>
  <c r="S94" i="11"/>
  <c r="S98" i="11"/>
  <c r="S102" i="11"/>
  <c r="S106" i="11"/>
  <c r="S110" i="11"/>
  <c r="S114" i="11"/>
  <c r="S118" i="11"/>
  <c r="S122" i="11"/>
  <c r="S126" i="11"/>
  <c r="S66" i="11"/>
  <c r="S86" i="11"/>
  <c r="S90" i="11"/>
  <c r="S95" i="11"/>
  <c r="S99" i="11"/>
  <c r="S103" i="11"/>
  <c r="S107" i="11"/>
  <c r="S111" i="11"/>
  <c r="S115" i="11"/>
  <c r="S119" i="11"/>
  <c r="S123" i="11"/>
  <c r="S127" i="11"/>
  <c r="S70" i="11"/>
  <c r="S108" i="11"/>
  <c r="S124" i="11"/>
  <c r="S130" i="11"/>
  <c r="S134" i="11"/>
  <c r="S138" i="11"/>
  <c r="S142" i="11"/>
  <c r="S146" i="11"/>
  <c r="S150" i="11"/>
  <c r="S154" i="11"/>
  <c r="S158" i="11"/>
  <c r="S162" i="11"/>
  <c r="S104" i="11"/>
  <c r="S120" i="11"/>
  <c r="S128" i="11"/>
  <c r="S131" i="11"/>
  <c r="S135" i="11"/>
  <c r="S139" i="11"/>
  <c r="S143" i="11"/>
  <c r="S147" i="11"/>
  <c r="S151" i="11"/>
  <c r="S155" i="11"/>
  <c r="S159" i="11"/>
  <c r="S163" i="11"/>
  <c r="S167" i="11"/>
  <c r="S91" i="11"/>
  <c r="S100" i="11"/>
  <c r="S116" i="11"/>
  <c r="S132" i="11"/>
  <c r="S136" i="11"/>
  <c r="S140" i="11"/>
  <c r="S144" i="11"/>
  <c r="S148" i="11"/>
  <c r="S152" i="11"/>
  <c r="S156" i="11"/>
  <c r="S160" i="11"/>
  <c r="S164" i="11"/>
  <c r="S168" i="11"/>
  <c r="S129" i="11"/>
  <c r="S141" i="11"/>
  <c r="S157" i="11"/>
  <c r="S169" i="11"/>
  <c r="S173" i="11"/>
  <c r="S177" i="11"/>
  <c r="S181" i="11"/>
  <c r="S185" i="11"/>
  <c r="S189" i="11"/>
  <c r="S193" i="11"/>
  <c r="S197" i="11"/>
  <c r="S201" i="11"/>
  <c r="S205" i="11"/>
  <c r="S209" i="11"/>
  <c r="S213" i="11"/>
  <c r="S217" i="11"/>
  <c r="S221" i="11"/>
  <c r="S225" i="11"/>
  <c r="S229" i="11"/>
  <c r="S233" i="11"/>
  <c r="S237" i="11"/>
  <c r="S241" i="11"/>
  <c r="S245" i="11"/>
  <c r="S249" i="11"/>
  <c r="S137" i="11"/>
  <c r="S153" i="11"/>
  <c r="S170" i="11"/>
  <c r="S174" i="11"/>
  <c r="S178" i="11"/>
  <c r="S182" i="11"/>
  <c r="S186" i="11"/>
  <c r="S190" i="11"/>
  <c r="S194" i="11"/>
  <c r="S198" i="11"/>
  <c r="S202" i="11"/>
  <c r="S206" i="11"/>
  <c r="S210" i="11"/>
  <c r="S214" i="11"/>
  <c r="S218" i="11"/>
  <c r="S222" i="11"/>
  <c r="S226" i="11"/>
  <c r="S230" i="11"/>
  <c r="S234" i="11"/>
  <c r="S238" i="11"/>
  <c r="S242" i="11"/>
  <c r="S246" i="11"/>
  <c r="S250" i="11"/>
  <c r="S112" i="11"/>
  <c r="S133" i="11"/>
  <c r="S149" i="11"/>
  <c r="S165" i="11"/>
  <c r="S171" i="11"/>
  <c r="S175" i="11"/>
  <c r="S179" i="11"/>
  <c r="S183" i="11"/>
  <c r="S187" i="11"/>
  <c r="S191" i="11"/>
  <c r="S195" i="11"/>
  <c r="S199" i="11"/>
  <c r="S203" i="11"/>
  <c r="S207" i="11"/>
  <c r="S211" i="11"/>
  <c r="S215" i="11"/>
  <c r="S219" i="11"/>
  <c r="S223" i="11"/>
  <c r="S227" i="11"/>
  <c r="S231" i="11"/>
  <c r="S235" i="11"/>
  <c r="S239" i="11"/>
  <c r="S243" i="11"/>
  <c r="S247" i="11"/>
  <c r="S145" i="11"/>
  <c r="S176" i="11"/>
  <c r="S192" i="11"/>
  <c r="S208" i="11"/>
  <c r="S224" i="11"/>
  <c r="S240" i="11"/>
  <c r="S255" i="11"/>
  <c r="S259" i="11"/>
  <c r="S263" i="11"/>
  <c r="S267" i="11"/>
  <c r="S271" i="11"/>
  <c r="S275" i="11"/>
  <c r="S279" i="11"/>
  <c r="S283" i="11"/>
  <c r="S287" i="11"/>
  <c r="S291" i="11"/>
  <c r="S295" i="11"/>
  <c r="S299" i="11"/>
  <c r="S303" i="11"/>
  <c r="S307" i="11"/>
  <c r="S311" i="11"/>
  <c r="S315" i="11"/>
  <c r="S319" i="11"/>
  <c r="S172" i="11"/>
  <c r="S188" i="11"/>
  <c r="S204" i="11"/>
  <c r="S220" i="11"/>
  <c r="S236" i="11"/>
  <c r="S252" i="11"/>
  <c r="S256" i="11"/>
  <c r="S260" i="11"/>
  <c r="S264" i="11"/>
  <c r="S268" i="11"/>
  <c r="S272" i="11"/>
  <c r="S276" i="11"/>
  <c r="S280" i="11"/>
  <c r="S284" i="11"/>
  <c r="S288" i="11"/>
  <c r="S292" i="11"/>
  <c r="S296" i="11"/>
  <c r="S300" i="11"/>
  <c r="S304" i="11"/>
  <c r="S308" i="11"/>
  <c r="S312" i="11"/>
  <c r="S316" i="11"/>
  <c r="S320" i="11"/>
  <c r="S324" i="11"/>
  <c r="S74" i="11"/>
  <c r="S166" i="11"/>
  <c r="S184" i="11"/>
  <c r="S200" i="11"/>
  <c r="S216" i="11"/>
  <c r="S232" i="11"/>
  <c r="S248" i="11"/>
  <c r="S253" i="11"/>
  <c r="S257" i="11"/>
  <c r="S261" i="11"/>
  <c r="S265" i="11"/>
  <c r="S269" i="11"/>
  <c r="S273" i="11"/>
  <c r="S277" i="11"/>
  <c r="S281" i="11"/>
  <c r="S285" i="11"/>
  <c r="S289" i="11"/>
  <c r="S293" i="11"/>
  <c r="S297" i="11"/>
  <c r="S301" i="11"/>
  <c r="S305" i="11"/>
  <c r="S309" i="11"/>
  <c r="S313" i="11"/>
  <c r="S317" i="11"/>
  <c r="S321" i="11"/>
  <c r="S180" i="11"/>
  <c r="S244" i="11"/>
  <c r="S251" i="11"/>
  <c r="S262" i="11"/>
  <c r="S278" i="11"/>
  <c r="S294" i="11"/>
  <c r="S310" i="11"/>
  <c r="S325" i="11"/>
  <c r="S329" i="11"/>
  <c r="S333" i="11"/>
  <c r="S337" i="11"/>
  <c r="S341" i="11"/>
  <c r="S345" i="11"/>
  <c r="S349" i="11"/>
  <c r="S353" i="11"/>
  <c r="S357" i="11"/>
  <c r="S361" i="11"/>
  <c r="S365" i="11"/>
  <c r="S369" i="11"/>
  <c r="S373" i="11"/>
  <c r="S377" i="11"/>
  <c r="S381" i="11"/>
  <c r="S385" i="11"/>
  <c r="S389" i="11"/>
  <c r="S393" i="11"/>
  <c r="S397" i="11"/>
  <c r="S401" i="11"/>
  <c r="S161" i="11"/>
  <c r="S228" i="11"/>
  <c r="S258" i="11"/>
  <c r="S274" i="11"/>
  <c r="S290" i="11"/>
  <c r="S306" i="11"/>
  <c r="S323" i="11"/>
  <c r="S326" i="11"/>
  <c r="S330" i="11"/>
  <c r="S334" i="11"/>
  <c r="S338" i="11"/>
  <c r="S342" i="11"/>
  <c r="S346" i="11"/>
  <c r="S350" i="11"/>
  <c r="S354" i="11"/>
  <c r="S358" i="11"/>
  <c r="S362" i="11"/>
  <c r="S366" i="11"/>
  <c r="S370" i="11"/>
  <c r="S374" i="11"/>
  <c r="S378" i="11"/>
  <c r="S382" i="11"/>
  <c r="S386" i="11"/>
  <c r="S390" i="11"/>
  <c r="S394" i="11"/>
  <c r="S96" i="11"/>
  <c r="S212" i="11"/>
  <c r="S254" i="11"/>
  <c r="S270" i="11"/>
  <c r="S286" i="11"/>
  <c r="S302" i="11"/>
  <c r="S318" i="11"/>
  <c r="S327" i="11"/>
  <c r="S331" i="11"/>
  <c r="S335" i="11"/>
  <c r="S339" i="11"/>
  <c r="S343" i="11"/>
  <c r="S347" i="11"/>
  <c r="S351" i="11"/>
  <c r="S355" i="11"/>
  <c r="S359" i="11"/>
  <c r="S363" i="11"/>
  <c r="S367" i="11"/>
  <c r="S371" i="11"/>
  <c r="S375" i="11"/>
  <c r="S379" i="11"/>
  <c r="S383" i="11"/>
  <c r="S387" i="11"/>
  <c r="S391" i="11"/>
  <c r="S395" i="11"/>
  <c r="S399" i="11"/>
  <c r="S403" i="11"/>
  <c r="S196" i="11"/>
  <c r="S266" i="11"/>
  <c r="S340" i="11"/>
  <c r="S356" i="11"/>
  <c r="S372" i="11"/>
  <c r="S388" i="11"/>
  <c r="S400" i="11"/>
  <c r="S408" i="11"/>
  <c r="S412" i="11"/>
  <c r="S416" i="11"/>
  <c r="S420" i="11"/>
  <c r="S424" i="11"/>
  <c r="S428" i="11"/>
  <c r="S432" i="11"/>
  <c r="S436" i="11"/>
  <c r="S440" i="11"/>
  <c r="S444" i="11"/>
  <c r="S448" i="11"/>
  <c r="S452" i="11"/>
  <c r="S456" i="11"/>
  <c r="S460" i="11"/>
  <c r="S464" i="11"/>
  <c r="S468" i="11"/>
  <c r="S472" i="11"/>
  <c r="S476" i="11"/>
  <c r="S480" i="11"/>
  <c r="S484" i="11"/>
  <c r="S488" i="11"/>
  <c r="S492" i="11"/>
  <c r="S496" i="11"/>
  <c r="S500" i="11"/>
  <c r="S504" i="11"/>
  <c r="S508" i="11"/>
  <c r="S512" i="11"/>
  <c r="S516" i="11"/>
  <c r="S520" i="11"/>
  <c r="S524" i="11"/>
  <c r="S528" i="11"/>
  <c r="S532" i="11"/>
  <c r="S536" i="11"/>
  <c r="S540" i="11"/>
  <c r="S544" i="11"/>
  <c r="S548" i="11"/>
  <c r="S552" i="11"/>
  <c r="S556" i="11"/>
  <c r="S560" i="11"/>
  <c r="S564" i="11"/>
  <c r="S568" i="11"/>
  <c r="S314" i="11"/>
  <c r="S336" i="11"/>
  <c r="S352" i="11"/>
  <c r="S368" i="11"/>
  <c r="S384" i="11"/>
  <c r="S398" i="11"/>
  <c r="S405" i="11"/>
  <c r="S409" i="11"/>
  <c r="S413" i="11"/>
  <c r="S417" i="11"/>
  <c r="S421" i="11"/>
  <c r="S425" i="11"/>
  <c r="S429" i="11"/>
  <c r="S433" i="11"/>
  <c r="S437" i="11"/>
  <c r="S441" i="11"/>
  <c r="S445" i="11"/>
  <c r="S449" i="11"/>
  <c r="S453" i="11"/>
  <c r="S457" i="11"/>
  <c r="S461" i="11"/>
  <c r="S465" i="11"/>
  <c r="S469" i="11"/>
  <c r="S473" i="11"/>
  <c r="S477" i="11"/>
  <c r="S481" i="11"/>
  <c r="S485" i="11"/>
  <c r="S489" i="11"/>
  <c r="S493" i="11"/>
  <c r="S497" i="11"/>
  <c r="S501" i="11"/>
  <c r="S505" i="11"/>
  <c r="S509" i="11"/>
  <c r="S513" i="11"/>
  <c r="S517" i="11"/>
  <c r="S521" i="11"/>
  <c r="S525" i="11"/>
  <c r="S529" i="11"/>
  <c r="S533" i="11"/>
  <c r="S537" i="11"/>
  <c r="S541" i="11"/>
  <c r="S545" i="11"/>
  <c r="S549" i="11"/>
  <c r="S553" i="11"/>
  <c r="S557" i="11"/>
  <c r="S298" i="11"/>
  <c r="S332" i="11"/>
  <c r="S348" i="11"/>
  <c r="S364" i="11"/>
  <c r="S380" i="11"/>
  <c r="S396" i="11"/>
  <c r="S404" i="11"/>
  <c r="S406" i="11"/>
  <c r="S410" i="11"/>
  <c r="S414" i="11"/>
  <c r="S418" i="11"/>
  <c r="S422" i="11"/>
  <c r="S426" i="11"/>
  <c r="S430" i="11"/>
  <c r="S434" i="11"/>
  <c r="S438" i="11"/>
  <c r="S442" i="11"/>
  <c r="S446" i="11"/>
  <c r="S450" i="11"/>
  <c r="S454" i="11"/>
  <c r="S458" i="11"/>
  <c r="S462" i="11"/>
  <c r="S466" i="11"/>
  <c r="S470" i="11"/>
  <c r="S474" i="11"/>
  <c r="S478" i="11"/>
  <c r="S482" i="11"/>
  <c r="S486" i="11"/>
  <c r="S490" i="11"/>
  <c r="S494" i="11"/>
  <c r="S498" i="11"/>
  <c r="S502" i="11"/>
  <c r="S506" i="11"/>
  <c r="S510" i="11"/>
  <c r="S514" i="11"/>
  <c r="S518" i="11"/>
  <c r="S522" i="11"/>
  <c r="S526" i="11"/>
  <c r="S530" i="11"/>
  <c r="S534" i="11"/>
  <c r="S538" i="11"/>
  <c r="S542" i="11"/>
  <c r="S546" i="11"/>
  <c r="S550" i="11"/>
  <c r="S554" i="11"/>
  <c r="S558" i="11"/>
  <c r="S562" i="11"/>
  <c r="S566" i="11"/>
  <c r="S282" i="11"/>
  <c r="S344" i="11"/>
  <c r="S419" i="11"/>
  <c r="S435" i="11"/>
  <c r="S451" i="11"/>
  <c r="S467" i="11"/>
  <c r="S483" i="11"/>
  <c r="S499" i="11"/>
  <c r="S515" i="11"/>
  <c r="S531" i="11"/>
  <c r="S547" i="11"/>
  <c r="S561" i="11"/>
  <c r="S569" i="11"/>
  <c r="S572" i="11"/>
  <c r="S576" i="11"/>
  <c r="S580" i="11"/>
  <c r="S584" i="11"/>
  <c r="S588" i="11"/>
  <c r="S592" i="11"/>
  <c r="S596" i="11"/>
  <c r="S600" i="11"/>
  <c r="S604" i="11"/>
  <c r="S608" i="11"/>
  <c r="S612" i="11"/>
  <c r="S616" i="11"/>
  <c r="S620" i="11"/>
  <c r="S624" i="11"/>
  <c r="S628" i="11"/>
  <c r="S632" i="11"/>
  <c r="S636" i="11"/>
  <c r="S640" i="11"/>
  <c r="S644" i="11"/>
  <c r="S648" i="11"/>
  <c r="S652" i="11"/>
  <c r="S455" i="11"/>
  <c r="S519" i="11"/>
  <c r="S551" i="11"/>
  <c r="S571" i="11"/>
  <c r="S579" i="11"/>
  <c r="S603" i="11"/>
  <c r="S611" i="11"/>
  <c r="S631" i="11"/>
  <c r="S635" i="11"/>
  <c r="S639" i="11"/>
  <c r="S328" i="11"/>
  <c r="S392" i="11"/>
  <c r="S415" i="11"/>
  <c r="S431" i="11"/>
  <c r="S447" i="11"/>
  <c r="S463" i="11"/>
  <c r="S479" i="11"/>
  <c r="S495" i="11"/>
  <c r="S511" i="11"/>
  <c r="S527" i="11"/>
  <c r="S543" i="11"/>
  <c r="S559" i="11"/>
  <c r="S567" i="11"/>
  <c r="S573" i="11"/>
  <c r="S577" i="11"/>
  <c r="S581" i="11"/>
  <c r="S585" i="11"/>
  <c r="S589" i="11"/>
  <c r="S593" i="11"/>
  <c r="S597" i="11"/>
  <c r="S601" i="11"/>
  <c r="S605" i="11"/>
  <c r="S609" i="11"/>
  <c r="S613" i="11"/>
  <c r="S617" i="11"/>
  <c r="S621" i="11"/>
  <c r="S625" i="11"/>
  <c r="S629" i="11"/>
  <c r="S633" i="11"/>
  <c r="S637" i="11"/>
  <c r="S641" i="11"/>
  <c r="S645" i="11"/>
  <c r="S649" i="11"/>
  <c r="S653" i="11"/>
  <c r="S407" i="11"/>
  <c r="S423" i="11"/>
  <c r="S439" i="11"/>
  <c r="S563" i="11"/>
  <c r="S583" i="11"/>
  <c r="S587" i="11"/>
  <c r="S591" i="11"/>
  <c r="S595" i="11"/>
  <c r="S599" i="11"/>
  <c r="S643" i="11"/>
  <c r="S647" i="11"/>
  <c r="S651" i="11"/>
  <c r="S322" i="11"/>
  <c r="S376" i="11"/>
  <c r="S402" i="11"/>
  <c r="S411" i="11"/>
  <c r="S427" i="11"/>
  <c r="S443" i="11"/>
  <c r="S459" i="11"/>
  <c r="S475" i="11"/>
  <c r="S491" i="11"/>
  <c r="S507" i="11"/>
  <c r="S523" i="11"/>
  <c r="S539" i="11"/>
  <c r="S555" i="11"/>
  <c r="S565" i="11"/>
  <c r="S570" i="11"/>
  <c r="S574" i="11"/>
  <c r="S578" i="11"/>
  <c r="S582" i="11"/>
  <c r="S586" i="11"/>
  <c r="S590" i="11"/>
  <c r="S594" i="11"/>
  <c r="S598" i="11"/>
  <c r="S602" i="11"/>
  <c r="S606" i="11"/>
  <c r="S610" i="11"/>
  <c r="S614" i="11"/>
  <c r="S618" i="11"/>
  <c r="S622" i="11"/>
  <c r="S626" i="11"/>
  <c r="S630" i="11"/>
  <c r="S634" i="11"/>
  <c r="S638" i="11"/>
  <c r="S642" i="11"/>
  <c r="S646" i="11"/>
  <c r="S650" i="11"/>
  <c r="S360" i="11"/>
  <c r="S471" i="11"/>
  <c r="S487" i="11"/>
  <c r="S503" i="11"/>
  <c r="S535" i="11"/>
  <c r="S575" i="11"/>
  <c r="S607" i="11"/>
  <c r="S615" i="11"/>
  <c r="S619" i="11"/>
  <c r="S623" i="11"/>
  <c r="S627" i="11"/>
  <c r="S65" i="11"/>
  <c r="S67" i="11"/>
  <c r="S68" i="11"/>
  <c r="D8" i="11"/>
  <c r="E8" i="11" s="1"/>
  <c r="C8" i="11" l="1"/>
  <c r="G8" i="11" s="1"/>
  <c r="N68" i="11"/>
  <c r="G20" i="11"/>
  <c r="F22" i="11"/>
  <c r="L70" i="11"/>
  <c r="E23" i="11"/>
  <c r="K72" i="11" s="1"/>
  <c r="K71" i="11"/>
  <c r="O70" i="11"/>
  <c r="H22" i="11"/>
  <c r="Q66" i="11"/>
  <c r="L18" i="11"/>
  <c r="M68" i="11" s="1"/>
  <c r="K20" i="11"/>
  <c r="T85" i="11"/>
  <c r="T92" i="11"/>
  <c r="T96" i="11"/>
  <c r="T100" i="11"/>
  <c r="T104" i="11"/>
  <c r="T108" i="11"/>
  <c r="T112" i="11"/>
  <c r="T116" i="11"/>
  <c r="T120" i="11"/>
  <c r="T124" i="11"/>
  <c r="T73" i="11"/>
  <c r="T93" i="11"/>
  <c r="T97" i="11"/>
  <c r="T101" i="11"/>
  <c r="T105" i="11"/>
  <c r="T109" i="11"/>
  <c r="T113" i="11"/>
  <c r="T117" i="11"/>
  <c r="T121" i="11"/>
  <c r="T125" i="11"/>
  <c r="T129" i="11"/>
  <c r="T77" i="11"/>
  <c r="T89" i="11"/>
  <c r="T94" i="11"/>
  <c r="T98" i="11"/>
  <c r="T102" i="11"/>
  <c r="T106" i="11"/>
  <c r="T110" i="11"/>
  <c r="T114" i="11"/>
  <c r="T118" i="11"/>
  <c r="T122" i="11"/>
  <c r="T126" i="11"/>
  <c r="T90" i="11"/>
  <c r="T107" i="11"/>
  <c r="T123" i="11"/>
  <c r="T133" i="11"/>
  <c r="T137" i="11"/>
  <c r="T141" i="11"/>
  <c r="T145" i="11"/>
  <c r="T149" i="11"/>
  <c r="T153" i="11"/>
  <c r="T157" i="11"/>
  <c r="T161" i="11"/>
  <c r="T165" i="11"/>
  <c r="T71" i="11"/>
  <c r="T103" i="11"/>
  <c r="T119" i="11"/>
  <c r="T130" i="11"/>
  <c r="T134" i="11"/>
  <c r="T138" i="11"/>
  <c r="T142" i="11"/>
  <c r="T146" i="11"/>
  <c r="T150" i="11"/>
  <c r="T154" i="11"/>
  <c r="T158" i="11"/>
  <c r="T162" i="11"/>
  <c r="T166" i="11"/>
  <c r="T67" i="11"/>
  <c r="T81" i="11"/>
  <c r="T99" i="11"/>
  <c r="T115" i="11"/>
  <c r="T128" i="11"/>
  <c r="T131" i="11"/>
  <c r="T135" i="11"/>
  <c r="T139" i="11"/>
  <c r="T143" i="11"/>
  <c r="T147" i="11"/>
  <c r="T151" i="11"/>
  <c r="T155" i="11"/>
  <c r="T159" i="11"/>
  <c r="T163" i="11"/>
  <c r="T167" i="11"/>
  <c r="T95" i="11"/>
  <c r="T140" i="11"/>
  <c r="T156" i="11"/>
  <c r="T172" i="11"/>
  <c r="T176" i="11"/>
  <c r="T180" i="11"/>
  <c r="T184" i="11"/>
  <c r="T188" i="11"/>
  <c r="T192" i="11"/>
  <c r="T196" i="11"/>
  <c r="T200" i="11"/>
  <c r="T204" i="11"/>
  <c r="T208" i="11"/>
  <c r="T212" i="11"/>
  <c r="T216" i="11"/>
  <c r="T220" i="11"/>
  <c r="T224" i="11"/>
  <c r="T228" i="11"/>
  <c r="T232" i="11"/>
  <c r="T236" i="11"/>
  <c r="T240" i="11"/>
  <c r="T244" i="11"/>
  <c r="T248" i="11"/>
  <c r="T252" i="11"/>
  <c r="T136" i="11"/>
  <c r="T152" i="11"/>
  <c r="T168" i="11"/>
  <c r="T169" i="11"/>
  <c r="T173" i="11"/>
  <c r="T177" i="11"/>
  <c r="T181" i="11"/>
  <c r="T185" i="11"/>
  <c r="T189" i="11"/>
  <c r="T193" i="11"/>
  <c r="T197" i="11"/>
  <c r="T201" i="11"/>
  <c r="T205" i="11"/>
  <c r="T209" i="11"/>
  <c r="T213" i="11"/>
  <c r="T217" i="11"/>
  <c r="T221" i="11"/>
  <c r="T225" i="11"/>
  <c r="T229" i="11"/>
  <c r="T233" i="11"/>
  <c r="T237" i="11"/>
  <c r="T241" i="11"/>
  <c r="T245" i="11"/>
  <c r="T249" i="11"/>
  <c r="T127" i="11"/>
  <c r="T132" i="11"/>
  <c r="T148" i="11"/>
  <c r="T164" i="11"/>
  <c r="T170" i="11"/>
  <c r="T174" i="11"/>
  <c r="T178" i="11"/>
  <c r="T182" i="11"/>
  <c r="T186" i="11"/>
  <c r="T190" i="11"/>
  <c r="T194" i="11"/>
  <c r="T198" i="11"/>
  <c r="T202" i="11"/>
  <c r="T206" i="11"/>
  <c r="T210" i="11"/>
  <c r="T214" i="11"/>
  <c r="T218" i="11"/>
  <c r="T222" i="11"/>
  <c r="T226" i="11"/>
  <c r="T230" i="11"/>
  <c r="T234" i="11"/>
  <c r="T238" i="11"/>
  <c r="T242" i="11"/>
  <c r="T246" i="11"/>
  <c r="T160" i="11"/>
  <c r="T175" i="11"/>
  <c r="T191" i="11"/>
  <c r="T207" i="11"/>
  <c r="T223" i="11"/>
  <c r="T239" i="11"/>
  <c r="T251" i="11"/>
  <c r="T254" i="11"/>
  <c r="T258" i="11"/>
  <c r="T262" i="11"/>
  <c r="T266" i="11"/>
  <c r="T270" i="11"/>
  <c r="T274" i="11"/>
  <c r="T278" i="11"/>
  <c r="T282" i="11"/>
  <c r="T286" i="11"/>
  <c r="T290" i="11"/>
  <c r="T294" i="11"/>
  <c r="T298" i="11"/>
  <c r="T302" i="11"/>
  <c r="T306" i="11"/>
  <c r="T310" i="11"/>
  <c r="T314" i="11"/>
  <c r="T318" i="11"/>
  <c r="T144" i="11"/>
  <c r="T171" i="11"/>
  <c r="T187" i="11"/>
  <c r="T203" i="11"/>
  <c r="T219" i="11"/>
  <c r="T235" i="11"/>
  <c r="T250" i="11"/>
  <c r="T255" i="11"/>
  <c r="T259" i="11"/>
  <c r="T263" i="11"/>
  <c r="T267" i="11"/>
  <c r="T271" i="11"/>
  <c r="T275" i="11"/>
  <c r="T279" i="11"/>
  <c r="T283" i="11"/>
  <c r="T287" i="11"/>
  <c r="T291" i="11"/>
  <c r="T295" i="11"/>
  <c r="T299" i="11"/>
  <c r="T303" i="11"/>
  <c r="T307" i="11"/>
  <c r="T311" i="11"/>
  <c r="T315" i="11"/>
  <c r="T319" i="11"/>
  <c r="T323" i="11"/>
  <c r="T183" i="11"/>
  <c r="T199" i="11"/>
  <c r="T215" i="11"/>
  <c r="T231" i="11"/>
  <c r="T247" i="11"/>
  <c r="T256" i="11"/>
  <c r="T260" i="11"/>
  <c r="T264" i="11"/>
  <c r="T268" i="11"/>
  <c r="T272" i="11"/>
  <c r="T276" i="11"/>
  <c r="T280" i="11"/>
  <c r="T284" i="11"/>
  <c r="T288" i="11"/>
  <c r="T292" i="11"/>
  <c r="T296" i="11"/>
  <c r="T300" i="11"/>
  <c r="T304" i="11"/>
  <c r="T308" i="11"/>
  <c r="T312" i="11"/>
  <c r="T316" i="11"/>
  <c r="T320" i="11"/>
  <c r="T324" i="11"/>
  <c r="T195" i="11"/>
  <c r="T261" i="11"/>
  <c r="T277" i="11"/>
  <c r="T293" i="11"/>
  <c r="T309" i="11"/>
  <c r="T322" i="11"/>
  <c r="T328" i="11"/>
  <c r="T332" i="11"/>
  <c r="T336" i="11"/>
  <c r="T340" i="11"/>
  <c r="T344" i="11"/>
  <c r="T348" i="11"/>
  <c r="T352" i="11"/>
  <c r="T356" i="11"/>
  <c r="T360" i="11"/>
  <c r="T364" i="11"/>
  <c r="T368" i="11"/>
  <c r="T372" i="11"/>
  <c r="T376" i="11"/>
  <c r="T380" i="11"/>
  <c r="T384" i="11"/>
  <c r="T388" i="11"/>
  <c r="T392" i="11"/>
  <c r="T396" i="11"/>
  <c r="T400" i="11"/>
  <c r="T404" i="11"/>
  <c r="T111" i="11"/>
  <c r="T179" i="11"/>
  <c r="T243" i="11"/>
  <c r="T257" i="11"/>
  <c r="T273" i="11"/>
  <c r="T289" i="11"/>
  <c r="T305" i="11"/>
  <c r="T321" i="11"/>
  <c r="T325" i="11"/>
  <c r="T329" i="11"/>
  <c r="T333" i="11"/>
  <c r="T337" i="11"/>
  <c r="T341" i="11"/>
  <c r="T345" i="11"/>
  <c r="T349" i="11"/>
  <c r="T353" i="11"/>
  <c r="T357" i="11"/>
  <c r="T361" i="11"/>
  <c r="T365" i="11"/>
  <c r="T369" i="11"/>
  <c r="T373" i="11"/>
  <c r="T377" i="11"/>
  <c r="T381" i="11"/>
  <c r="T385" i="11"/>
  <c r="T389" i="11"/>
  <c r="T393" i="11"/>
  <c r="T227" i="11"/>
  <c r="T253" i="11"/>
  <c r="T269" i="11"/>
  <c r="T285" i="11"/>
  <c r="T301" i="11"/>
  <c r="T317" i="11"/>
  <c r="T326" i="11"/>
  <c r="T330" i="11"/>
  <c r="T334" i="11"/>
  <c r="T338" i="11"/>
  <c r="T342" i="11"/>
  <c r="T346" i="11"/>
  <c r="T350" i="11"/>
  <c r="T354" i="11"/>
  <c r="T358" i="11"/>
  <c r="T362" i="11"/>
  <c r="T366" i="11"/>
  <c r="T370" i="11"/>
  <c r="T374" i="11"/>
  <c r="T378" i="11"/>
  <c r="T382" i="11"/>
  <c r="T386" i="11"/>
  <c r="T390" i="11"/>
  <c r="T394" i="11"/>
  <c r="T398" i="11"/>
  <c r="T402" i="11"/>
  <c r="T211" i="11"/>
  <c r="T281" i="11"/>
  <c r="T339" i="11"/>
  <c r="T355" i="11"/>
  <c r="T371" i="11"/>
  <c r="T387" i="11"/>
  <c r="T397" i="11"/>
  <c r="T407" i="11"/>
  <c r="T411" i="11"/>
  <c r="T415" i="11"/>
  <c r="T419" i="11"/>
  <c r="T423" i="11"/>
  <c r="T427" i="11"/>
  <c r="T431" i="11"/>
  <c r="T435" i="11"/>
  <c r="T439" i="11"/>
  <c r="T443" i="11"/>
  <c r="T447" i="11"/>
  <c r="T451" i="11"/>
  <c r="T455" i="11"/>
  <c r="T459" i="11"/>
  <c r="T463" i="11"/>
  <c r="T467" i="11"/>
  <c r="T471" i="11"/>
  <c r="T475" i="11"/>
  <c r="T479" i="11"/>
  <c r="T483" i="11"/>
  <c r="T487" i="11"/>
  <c r="T491" i="11"/>
  <c r="T495" i="11"/>
  <c r="T499" i="11"/>
  <c r="T503" i="11"/>
  <c r="T507" i="11"/>
  <c r="T511" i="11"/>
  <c r="T515" i="11"/>
  <c r="T519" i="11"/>
  <c r="T523" i="11"/>
  <c r="T527" i="11"/>
  <c r="T531" i="11"/>
  <c r="T535" i="11"/>
  <c r="T539" i="11"/>
  <c r="T543" i="11"/>
  <c r="T547" i="11"/>
  <c r="T551" i="11"/>
  <c r="T555" i="11"/>
  <c r="T559" i="11"/>
  <c r="T563" i="11"/>
  <c r="T567" i="11"/>
  <c r="T265" i="11"/>
  <c r="T335" i="11"/>
  <c r="T351" i="11"/>
  <c r="T367" i="11"/>
  <c r="T383" i="11"/>
  <c r="T403" i="11"/>
  <c r="T408" i="11"/>
  <c r="T412" i="11"/>
  <c r="T416" i="11"/>
  <c r="T420" i="11"/>
  <c r="T424" i="11"/>
  <c r="T428" i="11"/>
  <c r="T432" i="11"/>
  <c r="T436" i="11"/>
  <c r="T440" i="11"/>
  <c r="T444" i="11"/>
  <c r="T448" i="11"/>
  <c r="T452" i="11"/>
  <c r="T456" i="11"/>
  <c r="T460" i="11"/>
  <c r="T464" i="11"/>
  <c r="T468" i="11"/>
  <c r="T472" i="11"/>
  <c r="T476" i="11"/>
  <c r="T480" i="11"/>
  <c r="T484" i="11"/>
  <c r="T488" i="11"/>
  <c r="T492" i="11"/>
  <c r="T496" i="11"/>
  <c r="T500" i="11"/>
  <c r="T504" i="11"/>
  <c r="T508" i="11"/>
  <c r="T512" i="11"/>
  <c r="T516" i="11"/>
  <c r="T520" i="11"/>
  <c r="T524" i="11"/>
  <c r="T528" i="11"/>
  <c r="T532" i="11"/>
  <c r="T536" i="11"/>
  <c r="T540" i="11"/>
  <c r="T544" i="11"/>
  <c r="T548" i="11"/>
  <c r="T552" i="11"/>
  <c r="T556" i="11"/>
  <c r="T560" i="11"/>
  <c r="T313" i="11"/>
  <c r="T331" i="11"/>
  <c r="T347" i="11"/>
  <c r="T363" i="11"/>
  <c r="T379" i="11"/>
  <c r="T395" i="11"/>
  <c r="T401" i="11"/>
  <c r="T405" i="11"/>
  <c r="T409" i="11"/>
  <c r="T413" i="11"/>
  <c r="T417" i="11"/>
  <c r="T421" i="11"/>
  <c r="T425" i="11"/>
  <c r="T429" i="11"/>
  <c r="T433" i="11"/>
  <c r="T437" i="11"/>
  <c r="T441" i="11"/>
  <c r="T445" i="11"/>
  <c r="T449" i="11"/>
  <c r="T453" i="11"/>
  <c r="T457" i="11"/>
  <c r="T461" i="11"/>
  <c r="T465" i="11"/>
  <c r="T469" i="11"/>
  <c r="T473" i="11"/>
  <c r="T477" i="11"/>
  <c r="T481" i="11"/>
  <c r="T485" i="11"/>
  <c r="T489" i="11"/>
  <c r="T493" i="11"/>
  <c r="T497" i="11"/>
  <c r="T501" i="11"/>
  <c r="T505" i="11"/>
  <c r="T509" i="11"/>
  <c r="T513" i="11"/>
  <c r="T517" i="11"/>
  <c r="T521" i="11"/>
  <c r="T525" i="11"/>
  <c r="T529" i="11"/>
  <c r="T533" i="11"/>
  <c r="T537" i="11"/>
  <c r="T541" i="11"/>
  <c r="T545" i="11"/>
  <c r="T549" i="11"/>
  <c r="T553" i="11"/>
  <c r="T557" i="11"/>
  <c r="T561" i="11"/>
  <c r="T565" i="11"/>
  <c r="T569" i="11"/>
  <c r="T297" i="11"/>
  <c r="T359" i="11"/>
  <c r="T418" i="11"/>
  <c r="T434" i="11"/>
  <c r="T450" i="11"/>
  <c r="T466" i="11"/>
  <c r="T482" i="11"/>
  <c r="T498" i="11"/>
  <c r="T514" i="11"/>
  <c r="T530" i="11"/>
  <c r="T546" i="11"/>
  <c r="T566" i="11"/>
  <c r="T571" i="11"/>
  <c r="T575" i="11"/>
  <c r="T579" i="11"/>
  <c r="T583" i="11"/>
  <c r="T587" i="11"/>
  <c r="T591" i="11"/>
  <c r="T595" i="11"/>
  <c r="T599" i="11"/>
  <c r="T603" i="11"/>
  <c r="T607" i="11"/>
  <c r="T611" i="11"/>
  <c r="T615" i="11"/>
  <c r="T619" i="11"/>
  <c r="T623" i="11"/>
  <c r="T627" i="11"/>
  <c r="T631" i="11"/>
  <c r="T635" i="11"/>
  <c r="T639" i="11"/>
  <c r="T643" i="11"/>
  <c r="T647" i="11"/>
  <c r="T651" i="11"/>
  <c r="T652" i="11"/>
  <c r="T375" i="11"/>
  <c r="T406" i="11"/>
  <c r="T606" i="11"/>
  <c r="T614" i="11"/>
  <c r="T618" i="11"/>
  <c r="T646" i="11"/>
  <c r="T650" i="11"/>
  <c r="T343" i="11"/>
  <c r="T399" i="11"/>
  <c r="T414" i="11"/>
  <c r="T430" i="11"/>
  <c r="T446" i="11"/>
  <c r="T462" i="11"/>
  <c r="T478" i="11"/>
  <c r="T494" i="11"/>
  <c r="T510" i="11"/>
  <c r="T526" i="11"/>
  <c r="T542" i="11"/>
  <c r="T558" i="11"/>
  <c r="T564" i="11"/>
  <c r="T572" i="11"/>
  <c r="T576" i="11"/>
  <c r="T580" i="11"/>
  <c r="T584" i="11"/>
  <c r="T588" i="11"/>
  <c r="T592" i="11"/>
  <c r="T596" i="11"/>
  <c r="T600" i="11"/>
  <c r="T604" i="11"/>
  <c r="T608" i="11"/>
  <c r="T612" i="11"/>
  <c r="T616" i="11"/>
  <c r="T620" i="11"/>
  <c r="T624" i="11"/>
  <c r="T628" i="11"/>
  <c r="T632" i="11"/>
  <c r="T636" i="11"/>
  <c r="T640" i="11"/>
  <c r="T644" i="11"/>
  <c r="T648" i="11"/>
  <c r="T422" i="11"/>
  <c r="T486" i="11"/>
  <c r="T502" i="11"/>
  <c r="T518" i="11"/>
  <c r="T534" i="11"/>
  <c r="T550" i="11"/>
  <c r="T570" i="11"/>
  <c r="T574" i="11"/>
  <c r="T602" i="11"/>
  <c r="T626" i="11"/>
  <c r="T630" i="11"/>
  <c r="T327" i="11"/>
  <c r="T391" i="11"/>
  <c r="T410" i="11"/>
  <c r="T426" i="11"/>
  <c r="T442" i="11"/>
  <c r="T458" i="11"/>
  <c r="T474" i="11"/>
  <c r="T490" i="11"/>
  <c r="T506" i="11"/>
  <c r="T522" i="11"/>
  <c r="T538" i="11"/>
  <c r="T554" i="11"/>
  <c r="T562" i="11"/>
  <c r="T573" i="11"/>
  <c r="T577" i="11"/>
  <c r="T581" i="11"/>
  <c r="T585" i="11"/>
  <c r="T589" i="11"/>
  <c r="T593" i="11"/>
  <c r="T597" i="11"/>
  <c r="T601" i="11"/>
  <c r="T605" i="11"/>
  <c r="T609" i="11"/>
  <c r="T613" i="11"/>
  <c r="T617" i="11"/>
  <c r="T621" i="11"/>
  <c r="T625" i="11"/>
  <c r="T629" i="11"/>
  <c r="T633" i="11"/>
  <c r="T637" i="11"/>
  <c r="T641" i="11"/>
  <c r="T645" i="11"/>
  <c r="T649" i="11"/>
  <c r="T653" i="11"/>
  <c r="T438" i="11"/>
  <c r="T454" i="11"/>
  <c r="T470" i="11"/>
  <c r="T568" i="11"/>
  <c r="T578" i="11"/>
  <c r="T582" i="11"/>
  <c r="T586" i="11"/>
  <c r="T590" i="11"/>
  <c r="T594" i="11"/>
  <c r="T598" i="11"/>
  <c r="T610" i="11"/>
  <c r="T622" i="11"/>
  <c r="T634" i="11"/>
  <c r="T638" i="11"/>
  <c r="T642" i="11"/>
  <c r="T70" i="11"/>
  <c r="T86" i="11"/>
  <c r="T79" i="11"/>
  <c r="T68" i="11"/>
  <c r="T84" i="11"/>
  <c r="T75" i="11"/>
  <c r="T74" i="11"/>
  <c r="T65" i="11"/>
  <c r="T83" i="11"/>
  <c r="T72" i="11"/>
  <c r="T88" i="11"/>
  <c r="T66" i="11"/>
  <c r="T91" i="11"/>
  <c r="T78" i="11"/>
  <c r="T69" i="11"/>
  <c r="T87" i="11"/>
  <c r="T76" i="11"/>
  <c r="T82" i="11"/>
  <c r="T80" i="11"/>
  <c r="C15" i="11" l="1"/>
  <c r="B15" i="11" s="1"/>
  <c r="B77" i="10" s="1"/>
  <c r="C18" i="11"/>
  <c r="C16" i="11"/>
  <c r="B16" i="11" s="1"/>
  <c r="C77" i="10" s="1"/>
  <c r="C17" i="11"/>
  <c r="N69" i="11"/>
  <c r="G21" i="11"/>
  <c r="H23" i="11"/>
  <c r="O72" i="11" s="1"/>
  <c r="O71" i="11"/>
  <c r="L71" i="11"/>
  <c r="F23" i="11"/>
  <c r="L72" i="11" s="1"/>
  <c r="Q67" i="11"/>
  <c r="U76" i="11"/>
  <c r="U95" i="11"/>
  <c r="U99" i="11"/>
  <c r="U103" i="11"/>
  <c r="U107" i="11"/>
  <c r="U111" i="11"/>
  <c r="U115" i="11"/>
  <c r="U119" i="11"/>
  <c r="U123" i="11"/>
  <c r="U68" i="11"/>
  <c r="U80" i="11"/>
  <c r="U92" i="11"/>
  <c r="U96" i="11"/>
  <c r="U100" i="11"/>
  <c r="U104" i="11"/>
  <c r="U108" i="11"/>
  <c r="U112" i="11"/>
  <c r="U116" i="11"/>
  <c r="U120" i="11"/>
  <c r="U124" i="11"/>
  <c r="U128" i="11"/>
  <c r="U84" i="11"/>
  <c r="U93" i="11"/>
  <c r="U97" i="11"/>
  <c r="U101" i="11"/>
  <c r="U105" i="11"/>
  <c r="U109" i="11"/>
  <c r="U113" i="11"/>
  <c r="U117" i="11"/>
  <c r="U121" i="11"/>
  <c r="U125" i="11"/>
  <c r="U129" i="11"/>
  <c r="U106" i="11"/>
  <c r="U122" i="11"/>
  <c r="U127" i="11"/>
  <c r="U132" i="11"/>
  <c r="U136" i="11"/>
  <c r="U140" i="11"/>
  <c r="U144" i="11"/>
  <c r="U148" i="11"/>
  <c r="U152" i="11"/>
  <c r="U156" i="11"/>
  <c r="U160" i="11"/>
  <c r="U164" i="11"/>
  <c r="U88" i="11"/>
  <c r="U102" i="11"/>
  <c r="U118" i="11"/>
  <c r="U133" i="11"/>
  <c r="U137" i="11"/>
  <c r="U141" i="11"/>
  <c r="U145" i="11"/>
  <c r="U149" i="11"/>
  <c r="U153" i="11"/>
  <c r="U157" i="11"/>
  <c r="U161" i="11"/>
  <c r="U165" i="11"/>
  <c r="U72" i="11"/>
  <c r="U98" i="11"/>
  <c r="U114" i="11"/>
  <c r="U130" i="11"/>
  <c r="U134" i="11"/>
  <c r="U138" i="11"/>
  <c r="U142" i="11"/>
  <c r="U146" i="11"/>
  <c r="U150" i="11"/>
  <c r="U154" i="11"/>
  <c r="U158" i="11"/>
  <c r="U162" i="11"/>
  <c r="U166" i="11"/>
  <c r="U110" i="11"/>
  <c r="U139" i="11"/>
  <c r="U155" i="11"/>
  <c r="U167" i="11"/>
  <c r="U171" i="11"/>
  <c r="U175" i="11"/>
  <c r="U179" i="11"/>
  <c r="U183" i="11"/>
  <c r="U187" i="11"/>
  <c r="U191" i="11"/>
  <c r="U195" i="11"/>
  <c r="U199" i="11"/>
  <c r="U203" i="11"/>
  <c r="U207" i="11"/>
  <c r="U211" i="11"/>
  <c r="U215" i="11"/>
  <c r="U219" i="11"/>
  <c r="U223" i="11"/>
  <c r="U227" i="11"/>
  <c r="U231" i="11"/>
  <c r="U235" i="11"/>
  <c r="U239" i="11"/>
  <c r="U243" i="11"/>
  <c r="U247" i="11"/>
  <c r="U251" i="11"/>
  <c r="U89" i="11"/>
  <c r="U94" i="11"/>
  <c r="U135" i="11"/>
  <c r="U151" i="11"/>
  <c r="U172" i="11"/>
  <c r="U176" i="11"/>
  <c r="U180" i="11"/>
  <c r="U184" i="11"/>
  <c r="U188" i="11"/>
  <c r="U192" i="11"/>
  <c r="U196" i="11"/>
  <c r="U200" i="11"/>
  <c r="U204" i="11"/>
  <c r="U208" i="11"/>
  <c r="U212" i="11"/>
  <c r="U216" i="11"/>
  <c r="U220" i="11"/>
  <c r="U224" i="11"/>
  <c r="U228" i="11"/>
  <c r="U232" i="11"/>
  <c r="U236" i="11"/>
  <c r="U240" i="11"/>
  <c r="U244" i="11"/>
  <c r="U248" i="11"/>
  <c r="U252" i="11"/>
  <c r="U131" i="11"/>
  <c r="U147" i="11"/>
  <c r="U163" i="11"/>
  <c r="U168" i="11"/>
  <c r="U169" i="11"/>
  <c r="U173" i="11"/>
  <c r="U177" i="11"/>
  <c r="U181" i="11"/>
  <c r="U185" i="11"/>
  <c r="U189" i="11"/>
  <c r="U193" i="11"/>
  <c r="U197" i="11"/>
  <c r="U201" i="11"/>
  <c r="U205" i="11"/>
  <c r="U209" i="11"/>
  <c r="U213" i="11"/>
  <c r="U217" i="11"/>
  <c r="U221" i="11"/>
  <c r="U225" i="11"/>
  <c r="U229" i="11"/>
  <c r="U233" i="11"/>
  <c r="U237" i="11"/>
  <c r="U241" i="11"/>
  <c r="U245" i="11"/>
  <c r="U249" i="11"/>
  <c r="U174" i="11"/>
  <c r="U190" i="11"/>
  <c r="U206" i="11"/>
  <c r="U222" i="11"/>
  <c r="U238" i="11"/>
  <c r="U253" i="11"/>
  <c r="U257" i="11"/>
  <c r="U261" i="11"/>
  <c r="U265" i="11"/>
  <c r="U269" i="11"/>
  <c r="U273" i="11"/>
  <c r="U277" i="11"/>
  <c r="U281" i="11"/>
  <c r="U285" i="11"/>
  <c r="U289" i="11"/>
  <c r="U293" i="11"/>
  <c r="U297" i="11"/>
  <c r="U301" i="11"/>
  <c r="U305" i="11"/>
  <c r="U309" i="11"/>
  <c r="U313" i="11"/>
  <c r="U317" i="11"/>
  <c r="U159" i="11"/>
  <c r="U170" i="11"/>
  <c r="U186" i="11"/>
  <c r="U202" i="11"/>
  <c r="U218" i="11"/>
  <c r="U234" i="11"/>
  <c r="U254" i="11"/>
  <c r="U258" i="11"/>
  <c r="U262" i="11"/>
  <c r="U266" i="11"/>
  <c r="U270" i="11"/>
  <c r="U274" i="11"/>
  <c r="U278" i="11"/>
  <c r="U282" i="11"/>
  <c r="U286" i="11"/>
  <c r="U290" i="11"/>
  <c r="U294" i="11"/>
  <c r="U298" i="11"/>
  <c r="U302" i="11"/>
  <c r="U306" i="11"/>
  <c r="U310" i="11"/>
  <c r="U314" i="11"/>
  <c r="U318" i="11"/>
  <c r="U322" i="11"/>
  <c r="U143" i="11"/>
  <c r="U182" i="11"/>
  <c r="U198" i="11"/>
  <c r="U214" i="11"/>
  <c r="U230" i="11"/>
  <c r="U246" i="11"/>
  <c r="U250" i="11"/>
  <c r="U255" i="11"/>
  <c r="U259" i="11"/>
  <c r="U263" i="11"/>
  <c r="U267" i="11"/>
  <c r="U271" i="11"/>
  <c r="U275" i="11"/>
  <c r="U279" i="11"/>
  <c r="U283" i="11"/>
  <c r="U287" i="11"/>
  <c r="U291" i="11"/>
  <c r="U295" i="11"/>
  <c r="U299" i="11"/>
  <c r="U303" i="11"/>
  <c r="U307" i="11"/>
  <c r="U311" i="11"/>
  <c r="U315" i="11"/>
  <c r="U319" i="11"/>
  <c r="U323" i="11"/>
  <c r="U126" i="11"/>
  <c r="U210" i="11"/>
  <c r="U260" i="11"/>
  <c r="U276" i="11"/>
  <c r="U292" i="11"/>
  <c r="U308" i="11"/>
  <c r="U327" i="11"/>
  <c r="U331" i="11"/>
  <c r="U335" i="11"/>
  <c r="U339" i="11"/>
  <c r="U343" i="11"/>
  <c r="U347" i="11"/>
  <c r="U351" i="11"/>
  <c r="U355" i="11"/>
  <c r="U359" i="11"/>
  <c r="U363" i="11"/>
  <c r="U367" i="11"/>
  <c r="U371" i="11"/>
  <c r="U375" i="11"/>
  <c r="U379" i="11"/>
  <c r="U383" i="11"/>
  <c r="U387" i="11"/>
  <c r="U391" i="11"/>
  <c r="U395" i="11"/>
  <c r="U399" i="11"/>
  <c r="U403" i="11"/>
  <c r="U194" i="11"/>
  <c r="U256" i="11"/>
  <c r="U272" i="11"/>
  <c r="U288" i="11"/>
  <c r="U304" i="11"/>
  <c r="U320" i="11"/>
  <c r="U328" i="11"/>
  <c r="U332" i="11"/>
  <c r="U336" i="11"/>
  <c r="U340" i="11"/>
  <c r="U344" i="11"/>
  <c r="U348" i="11"/>
  <c r="U352" i="11"/>
  <c r="U356" i="11"/>
  <c r="U360" i="11"/>
  <c r="U364" i="11"/>
  <c r="U368" i="11"/>
  <c r="U372" i="11"/>
  <c r="U376" i="11"/>
  <c r="U380" i="11"/>
  <c r="U384" i="11"/>
  <c r="U388" i="11"/>
  <c r="U392" i="11"/>
  <c r="U178" i="11"/>
  <c r="U242" i="11"/>
  <c r="U268" i="11"/>
  <c r="U284" i="11"/>
  <c r="U300" i="11"/>
  <c r="U316" i="11"/>
  <c r="U321" i="11"/>
  <c r="U324" i="11"/>
  <c r="U325" i="11"/>
  <c r="U329" i="11"/>
  <c r="U333" i="11"/>
  <c r="U337" i="11"/>
  <c r="U341" i="11"/>
  <c r="U345" i="11"/>
  <c r="U349" i="11"/>
  <c r="U353" i="11"/>
  <c r="U357" i="11"/>
  <c r="U361" i="11"/>
  <c r="U365" i="11"/>
  <c r="U369" i="11"/>
  <c r="U373" i="11"/>
  <c r="U377" i="11"/>
  <c r="U381" i="11"/>
  <c r="U385" i="11"/>
  <c r="U389" i="11"/>
  <c r="U393" i="11"/>
  <c r="U397" i="11"/>
  <c r="U401" i="11"/>
  <c r="U226" i="11"/>
  <c r="U296" i="11"/>
  <c r="U338" i="11"/>
  <c r="U354" i="11"/>
  <c r="U370" i="11"/>
  <c r="U386" i="11"/>
  <c r="U402" i="11"/>
  <c r="U406" i="11"/>
  <c r="U410" i="11"/>
  <c r="U414" i="11"/>
  <c r="U418" i="11"/>
  <c r="U422" i="11"/>
  <c r="U426" i="11"/>
  <c r="U430" i="11"/>
  <c r="U434" i="11"/>
  <c r="U438" i="11"/>
  <c r="U442" i="11"/>
  <c r="U446" i="11"/>
  <c r="U450" i="11"/>
  <c r="U454" i="11"/>
  <c r="U458" i="11"/>
  <c r="U462" i="11"/>
  <c r="U466" i="11"/>
  <c r="U470" i="11"/>
  <c r="U474" i="11"/>
  <c r="U478" i="11"/>
  <c r="U482" i="11"/>
  <c r="U486" i="11"/>
  <c r="U490" i="11"/>
  <c r="U494" i="11"/>
  <c r="U498" i="11"/>
  <c r="U502" i="11"/>
  <c r="U506" i="11"/>
  <c r="U510" i="11"/>
  <c r="U514" i="11"/>
  <c r="U518" i="11"/>
  <c r="U522" i="11"/>
  <c r="U526" i="11"/>
  <c r="U530" i="11"/>
  <c r="U534" i="11"/>
  <c r="U538" i="11"/>
  <c r="U542" i="11"/>
  <c r="U546" i="11"/>
  <c r="U550" i="11"/>
  <c r="U554" i="11"/>
  <c r="U558" i="11"/>
  <c r="U562" i="11"/>
  <c r="U566" i="11"/>
  <c r="U280" i="11"/>
  <c r="U334" i="11"/>
  <c r="U350" i="11"/>
  <c r="U366" i="11"/>
  <c r="U382" i="11"/>
  <c r="U400" i="11"/>
  <c r="U407" i="11"/>
  <c r="U411" i="11"/>
  <c r="U415" i="11"/>
  <c r="U419" i="11"/>
  <c r="U423" i="11"/>
  <c r="U427" i="11"/>
  <c r="U431" i="11"/>
  <c r="U435" i="11"/>
  <c r="U439" i="11"/>
  <c r="U443" i="11"/>
  <c r="U447" i="11"/>
  <c r="U451" i="11"/>
  <c r="U455" i="11"/>
  <c r="U459" i="11"/>
  <c r="U463" i="11"/>
  <c r="U467" i="11"/>
  <c r="U471" i="11"/>
  <c r="U475" i="11"/>
  <c r="U479" i="11"/>
  <c r="U483" i="11"/>
  <c r="U487" i="11"/>
  <c r="U491" i="11"/>
  <c r="U495" i="11"/>
  <c r="U499" i="11"/>
  <c r="U503" i="11"/>
  <c r="U507" i="11"/>
  <c r="U511" i="11"/>
  <c r="U515" i="11"/>
  <c r="U519" i="11"/>
  <c r="U523" i="11"/>
  <c r="U527" i="11"/>
  <c r="U531" i="11"/>
  <c r="U535" i="11"/>
  <c r="U539" i="11"/>
  <c r="U543" i="11"/>
  <c r="U547" i="11"/>
  <c r="U551" i="11"/>
  <c r="U555" i="11"/>
  <c r="U559" i="11"/>
  <c r="U264" i="11"/>
  <c r="U330" i="11"/>
  <c r="U346" i="11"/>
  <c r="U362" i="11"/>
  <c r="U378" i="11"/>
  <c r="U394" i="11"/>
  <c r="U398" i="11"/>
  <c r="U408" i="11"/>
  <c r="U412" i="11"/>
  <c r="U416" i="11"/>
  <c r="U420" i="11"/>
  <c r="U424" i="11"/>
  <c r="U428" i="11"/>
  <c r="U432" i="11"/>
  <c r="U436" i="11"/>
  <c r="U440" i="11"/>
  <c r="U444" i="11"/>
  <c r="U448" i="11"/>
  <c r="U452" i="11"/>
  <c r="U456" i="11"/>
  <c r="U460" i="11"/>
  <c r="U464" i="11"/>
  <c r="U468" i="11"/>
  <c r="U472" i="11"/>
  <c r="U476" i="11"/>
  <c r="U480" i="11"/>
  <c r="U484" i="11"/>
  <c r="U488" i="11"/>
  <c r="U492" i="11"/>
  <c r="U496" i="11"/>
  <c r="U500" i="11"/>
  <c r="U504" i="11"/>
  <c r="U508" i="11"/>
  <c r="U512" i="11"/>
  <c r="U516" i="11"/>
  <c r="U520" i="11"/>
  <c r="U524" i="11"/>
  <c r="U528" i="11"/>
  <c r="U532" i="11"/>
  <c r="U536" i="11"/>
  <c r="U540" i="11"/>
  <c r="U544" i="11"/>
  <c r="U548" i="11"/>
  <c r="U552" i="11"/>
  <c r="U556" i="11"/>
  <c r="U560" i="11"/>
  <c r="U564" i="11"/>
  <c r="U568" i="11"/>
  <c r="U312" i="11"/>
  <c r="U374" i="11"/>
  <c r="U404" i="11"/>
  <c r="U417" i="11"/>
  <c r="U433" i="11"/>
  <c r="U449" i="11"/>
  <c r="U465" i="11"/>
  <c r="U481" i="11"/>
  <c r="U497" i="11"/>
  <c r="U513" i="11"/>
  <c r="U529" i="11"/>
  <c r="U545" i="11"/>
  <c r="U563" i="11"/>
  <c r="U570" i="11"/>
  <c r="U574" i="11"/>
  <c r="U578" i="11"/>
  <c r="U582" i="11"/>
  <c r="U586" i="11"/>
  <c r="U590" i="11"/>
  <c r="U594" i="11"/>
  <c r="U598" i="11"/>
  <c r="U602" i="11"/>
  <c r="U606" i="11"/>
  <c r="U610" i="11"/>
  <c r="U614" i="11"/>
  <c r="U618" i="11"/>
  <c r="U622" i="11"/>
  <c r="U626" i="11"/>
  <c r="U630" i="11"/>
  <c r="U634" i="11"/>
  <c r="U638" i="11"/>
  <c r="U642" i="11"/>
  <c r="U646" i="11"/>
  <c r="U650" i="11"/>
  <c r="U651" i="11"/>
  <c r="U501" i="11"/>
  <c r="U533" i="11"/>
  <c r="U565" i="11"/>
  <c r="U577" i="11"/>
  <c r="U581" i="11"/>
  <c r="U585" i="11"/>
  <c r="U589" i="11"/>
  <c r="U593" i="11"/>
  <c r="U597" i="11"/>
  <c r="U601" i="11"/>
  <c r="U625" i="11"/>
  <c r="U629" i="11"/>
  <c r="U358" i="11"/>
  <c r="U396" i="11"/>
  <c r="U413" i="11"/>
  <c r="U429" i="11"/>
  <c r="U445" i="11"/>
  <c r="U461" i="11"/>
  <c r="U477" i="11"/>
  <c r="U493" i="11"/>
  <c r="U509" i="11"/>
  <c r="U525" i="11"/>
  <c r="U541" i="11"/>
  <c r="U557" i="11"/>
  <c r="U561" i="11"/>
  <c r="U569" i="11"/>
  <c r="U571" i="11"/>
  <c r="U575" i="11"/>
  <c r="U579" i="11"/>
  <c r="U583" i="11"/>
  <c r="U587" i="11"/>
  <c r="U591" i="11"/>
  <c r="U595" i="11"/>
  <c r="U599" i="11"/>
  <c r="U603" i="11"/>
  <c r="U607" i="11"/>
  <c r="U611" i="11"/>
  <c r="U615" i="11"/>
  <c r="U619" i="11"/>
  <c r="U623" i="11"/>
  <c r="U627" i="11"/>
  <c r="U631" i="11"/>
  <c r="U635" i="11"/>
  <c r="U639" i="11"/>
  <c r="U643" i="11"/>
  <c r="U647" i="11"/>
  <c r="U390" i="11"/>
  <c r="U405" i="11"/>
  <c r="U437" i="11"/>
  <c r="U453" i="11"/>
  <c r="U469" i="11"/>
  <c r="U605" i="11"/>
  <c r="U609" i="11"/>
  <c r="U613" i="11"/>
  <c r="U617" i="11"/>
  <c r="U621" i="11"/>
  <c r="U633" i="11"/>
  <c r="U637" i="11"/>
  <c r="U641" i="11"/>
  <c r="U342" i="11"/>
  <c r="U409" i="11"/>
  <c r="U425" i="11"/>
  <c r="U441" i="11"/>
  <c r="U457" i="11"/>
  <c r="U473" i="11"/>
  <c r="U489" i="11"/>
  <c r="U505" i="11"/>
  <c r="U521" i="11"/>
  <c r="U537" i="11"/>
  <c r="U553" i="11"/>
  <c r="U567" i="11"/>
  <c r="U572" i="11"/>
  <c r="U576" i="11"/>
  <c r="U580" i="11"/>
  <c r="U584" i="11"/>
  <c r="U588" i="11"/>
  <c r="U592" i="11"/>
  <c r="U596" i="11"/>
  <c r="U600" i="11"/>
  <c r="U604" i="11"/>
  <c r="U608" i="11"/>
  <c r="U612" i="11"/>
  <c r="U616" i="11"/>
  <c r="U620" i="11"/>
  <c r="U624" i="11"/>
  <c r="U628" i="11"/>
  <c r="U632" i="11"/>
  <c r="U636" i="11"/>
  <c r="U640" i="11"/>
  <c r="U644" i="11"/>
  <c r="U648" i="11"/>
  <c r="U652" i="11"/>
  <c r="U326" i="11"/>
  <c r="U421" i="11"/>
  <c r="U485" i="11"/>
  <c r="U517" i="11"/>
  <c r="U549" i="11"/>
  <c r="U573" i="11"/>
  <c r="U645" i="11"/>
  <c r="U649" i="11"/>
  <c r="U653" i="11"/>
  <c r="U73" i="11"/>
  <c r="U70" i="11"/>
  <c r="U86" i="11"/>
  <c r="U79" i="11"/>
  <c r="U66" i="11"/>
  <c r="U77" i="11"/>
  <c r="U74" i="11"/>
  <c r="U90" i="11"/>
  <c r="U83" i="11"/>
  <c r="U75" i="11"/>
  <c r="U67" i="11"/>
  <c r="U81" i="11"/>
  <c r="U78" i="11"/>
  <c r="U69" i="11"/>
  <c r="U87" i="11"/>
  <c r="U65" i="11"/>
  <c r="U71" i="11"/>
  <c r="U85" i="11"/>
  <c r="U82" i="11"/>
  <c r="U91" i="11"/>
  <c r="K21" i="11"/>
  <c r="L20" i="11"/>
  <c r="M69" i="11" s="1"/>
  <c r="B17" i="11" l="1"/>
  <c r="D77" i="10" s="1"/>
  <c r="G22" i="11"/>
  <c r="N70" i="11"/>
  <c r="Q68" i="11"/>
  <c r="V68" i="11"/>
  <c r="V72" i="11"/>
  <c r="V76" i="11"/>
  <c r="V80" i="11"/>
  <c r="V84" i="11"/>
  <c r="V88" i="11"/>
  <c r="V71" i="11"/>
  <c r="V73" i="11"/>
  <c r="V77" i="11"/>
  <c r="V81" i="11"/>
  <c r="V85" i="11"/>
  <c r="V89" i="11"/>
  <c r="V70" i="11"/>
  <c r="V74" i="11"/>
  <c r="V78" i="11"/>
  <c r="V82" i="11"/>
  <c r="V86" i="11"/>
  <c r="V90" i="11"/>
  <c r="V65" i="11"/>
  <c r="V83" i="11"/>
  <c r="V91" i="11"/>
  <c r="V94" i="11"/>
  <c r="V98" i="11"/>
  <c r="V102" i="11"/>
  <c r="V106" i="11"/>
  <c r="V110" i="11"/>
  <c r="V114" i="11"/>
  <c r="V118" i="11"/>
  <c r="V122" i="11"/>
  <c r="V126" i="11"/>
  <c r="V87" i="11"/>
  <c r="V95" i="11"/>
  <c r="V99" i="11"/>
  <c r="V103" i="11"/>
  <c r="V107" i="11"/>
  <c r="V111" i="11"/>
  <c r="V115" i="11"/>
  <c r="V119" i="11"/>
  <c r="V123" i="11"/>
  <c r="V127" i="11"/>
  <c r="V75" i="11"/>
  <c r="V92" i="11"/>
  <c r="V96" i="11"/>
  <c r="V100" i="11"/>
  <c r="V104" i="11"/>
  <c r="V108" i="11"/>
  <c r="V112" i="11"/>
  <c r="V116" i="11"/>
  <c r="V120" i="11"/>
  <c r="V124" i="11"/>
  <c r="V128" i="11"/>
  <c r="V79" i="11"/>
  <c r="V93" i="11"/>
  <c r="V109" i="11"/>
  <c r="V125" i="11"/>
  <c r="V129" i="11"/>
  <c r="V131" i="11"/>
  <c r="V135" i="11"/>
  <c r="V139" i="11"/>
  <c r="V143" i="11"/>
  <c r="V147" i="11"/>
  <c r="V151" i="11"/>
  <c r="V155" i="11"/>
  <c r="V159" i="11"/>
  <c r="V163" i="11"/>
  <c r="V69" i="11"/>
  <c r="V105" i="11"/>
  <c r="V121" i="11"/>
  <c r="V132" i="11"/>
  <c r="V136" i="11"/>
  <c r="V140" i="11"/>
  <c r="V144" i="11"/>
  <c r="V148" i="11"/>
  <c r="V152" i="11"/>
  <c r="V156" i="11"/>
  <c r="V160" i="11"/>
  <c r="V164" i="11"/>
  <c r="V101" i="11"/>
  <c r="V117" i="11"/>
  <c r="V133" i="11"/>
  <c r="V137" i="11"/>
  <c r="V141" i="11"/>
  <c r="V145" i="11"/>
  <c r="V149" i="11"/>
  <c r="V153" i="11"/>
  <c r="V157" i="11"/>
  <c r="V161" i="11"/>
  <c r="V165" i="11"/>
  <c r="V142" i="11"/>
  <c r="V158" i="11"/>
  <c r="V166" i="11"/>
  <c r="V170" i="11"/>
  <c r="V174" i="11"/>
  <c r="V178" i="11"/>
  <c r="V182" i="11"/>
  <c r="V186" i="11"/>
  <c r="V190" i="11"/>
  <c r="V194" i="11"/>
  <c r="V198" i="11"/>
  <c r="V202" i="11"/>
  <c r="V206" i="11"/>
  <c r="V210" i="11"/>
  <c r="V214" i="11"/>
  <c r="V218" i="11"/>
  <c r="V222" i="11"/>
  <c r="V226" i="11"/>
  <c r="V230" i="11"/>
  <c r="V234" i="11"/>
  <c r="V238" i="11"/>
  <c r="V242" i="11"/>
  <c r="V246" i="11"/>
  <c r="V250" i="11"/>
  <c r="V113" i="11"/>
  <c r="V138" i="11"/>
  <c r="V154" i="11"/>
  <c r="V167" i="11"/>
  <c r="V171" i="11"/>
  <c r="V175" i="11"/>
  <c r="V179" i="11"/>
  <c r="V183" i="11"/>
  <c r="V187" i="11"/>
  <c r="V191" i="11"/>
  <c r="V195" i="11"/>
  <c r="V199" i="11"/>
  <c r="V203" i="11"/>
  <c r="V207" i="11"/>
  <c r="V211" i="11"/>
  <c r="V215" i="11"/>
  <c r="V219" i="11"/>
  <c r="V223" i="11"/>
  <c r="V227" i="11"/>
  <c r="V231" i="11"/>
  <c r="V235" i="11"/>
  <c r="V239" i="11"/>
  <c r="V243" i="11"/>
  <c r="V247" i="11"/>
  <c r="V251" i="11"/>
  <c r="V97" i="11"/>
  <c r="V134" i="11"/>
  <c r="V150" i="11"/>
  <c r="V172" i="11"/>
  <c r="V176" i="11"/>
  <c r="V180" i="11"/>
  <c r="V184" i="11"/>
  <c r="V188" i="11"/>
  <c r="V192" i="11"/>
  <c r="V196" i="11"/>
  <c r="V200" i="11"/>
  <c r="V204" i="11"/>
  <c r="V208" i="11"/>
  <c r="V212" i="11"/>
  <c r="V216" i="11"/>
  <c r="V220" i="11"/>
  <c r="V224" i="11"/>
  <c r="V228" i="11"/>
  <c r="V232" i="11"/>
  <c r="V236" i="11"/>
  <c r="V240" i="11"/>
  <c r="V244" i="11"/>
  <c r="V248" i="11"/>
  <c r="V130" i="11"/>
  <c r="V177" i="11"/>
  <c r="V193" i="11"/>
  <c r="V209" i="11"/>
  <c r="V225" i="11"/>
  <c r="V241" i="11"/>
  <c r="V256" i="11"/>
  <c r="V260" i="11"/>
  <c r="V264" i="11"/>
  <c r="V268" i="11"/>
  <c r="V272" i="11"/>
  <c r="V276" i="11"/>
  <c r="V280" i="11"/>
  <c r="V284" i="11"/>
  <c r="V288" i="11"/>
  <c r="V292" i="11"/>
  <c r="V296" i="11"/>
  <c r="V300" i="11"/>
  <c r="V304" i="11"/>
  <c r="V308" i="11"/>
  <c r="V312" i="11"/>
  <c r="V316" i="11"/>
  <c r="V320" i="11"/>
  <c r="V173" i="11"/>
  <c r="V189" i="11"/>
  <c r="V205" i="11"/>
  <c r="V221" i="11"/>
  <c r="V237" i="11"/>
  <c r="V253" i="11"/>
  <c r="V257" i="11"/>
  <c r="V261" i="11"/>
  <c r="V265" i="11"/>
  <c r="V269" i="11"/>
  <c r="V273" i="11"/>
  <c r="V277" i="11"/>
  <c r="V281" i="11"/>
  <c r="V285" i="11"/>
  <c r="V289" i="11"/>
  <c r="V293" i="11"/>
  <c r="V297" i="11"/>
  <c r="V301" i="11"/>
  <c r="V305" i="11"/>
  <c r="V309" i="11"/>
  <c r="V313" i="11"/>
  <c r="V317" i="11"/>
  <c r="V321" i="11"/>
  <c r="V162" i="11"/>
  <c r="V169" i="11"/>
  <c r="V185" i="11"/>
  <c r="V201" i="11"/>
  <c r="V217" i="11"/>
  <c r="V233" i="11"/>
  <c r="V249" i="11"/>
  <c r="V252" i="11"/>
  <c r="V254" i="11"/>
  <c r="V258" i="11"/>
  <c r="V262" i="11"/>
  <c r="V266" i="11"/>
  <c r="V270" i="11"/>
  <c r="V274" i="11"/>
  <c r="V278" i="11"/>
  <c r="V282" i="11"/>
  <c r="V286" i="11"/>
  <c r="V290" i="11"/>
  <c r="V294" i="11"/>
  <c r="V298" i="11"/>
  <c r="V302" i="11"/>
  <c r="V306" i="11"/>
  <c r="V310" i="11"/>
  <c r="V314" i="11"/>
  <c r="V318" i="11"/>
  <c r="V322" i="11"/>
  <c r="V229" i="11"/>
  <c r="V263" i="11"/>
  <c r="V279" i="11"/>
  <c r="V295" i="11"/>
  <c r="V311" i="11"/>
  <c r="V326" i="11"/>
  <c r="V330" i="11"/>
  <c r="V334" i="11"/>
  <c r="V338" i="11"/>
  <c r="V342" i="11"/>
  <c r="V346" i="11"/>
  <c r="V350" i="11"/>
  <c r="V354" i="11"/>
  <c r="V358" i="11"/>
  <c r="V362" i="11"/>
  <c r="V366" i="11"/>
  <c r="V370" i="11"/>
  <c r="V374" i="11"/>
  <c r="V378" i="11"/>
  <c r="V382" i="11"/>
  <c r="V386" i="11"/>
  <c r="V390" i="11"/>
  <c r="V394" i="11"/>
  <c r="V398" i="11"/>
  <c r="V402" i="11"/>
  <c r="V168" i="11"/>
  <c r="V213" i="11"/>
  <c r="V259" i="11"/>
  <c r="V275" i="11"/>
  <c r="V291" i="11"/>
  <c r="V307" i="11"/>
  <c r="V327" i="11"/>
  <c r="V331" i="11"/>
  <c r="V335" i="11"/>
  <c r="V339" i="11"/>
  <c r="V343" i="11"/>
  <c r="V347" i="11"/>
  <c r="V351" i="11"/>
  <c r="V355" i="11"/>
  <c r="V359" i="11"/>
  <c r="V363" i="11"/>
  <c r="V367" i="11"/>
  <c r="V371" i="11"/>
  <c r="V375" i="11"/>
  <c r="V379" i="11"/>
  <c r="V383" i="11"/>
  <c r="V387" i="11"/>
  <c r="V391" i="11"/>
  <c r="V395" i="11"/>
  <c r="V146" i="11"/>
  <c r="V197" i="11"/>
  <c r="V255" i="11"/>
  <c r="V271" i="11"/>
  <c r="V287" i="11"/>
  <c r="V303" i="11"/>
  <c r="V319" i="11"/>
  <c r="V323" i="11"/>
  <c r="V328" i="11"/>
  <c r="V332" i="11"/>
  <c r="V336" i="11"/>
  <c r="V340" i="11"/>
  <c r="V344" i="11"/>
  <c r="V348" i="11"/>
  <c r="V352" i="11"/>
  <c r="V356" i="11"/>
  <c r="V360" i="11"/>
  <c r="V364" i="11"/>
  <c r="V368" i="11"/>
  <c r="V372" i="11"/>
  <c r="V376" i="11"/>
  <c r="V380" i="11"/>
  <c r="V384" i="11"/>
  <c r="V388" i="11"/>
  <c r="V392" i="11"/>
  <c r="V396" i="11"/>
  <c r="V400" i="11"/>
  <c r="V404" i="11"/>
  <c r="V245" i="11"/>
  <c r="V315" i="11"/>
  <c r="V325" i="11"/>
  <c r="V341" i="11"/>
  <c r="V357" i="11"/>
  <c r="V373" i="11"/>
  <c r="V389" i="11"/>
  <c r="V399" i="11"/>
  <c r="V405" i="11"/>
  <c r="V409" i="11"/>
  <c r="V413" i="11"/>
  <c r="V417" i="11"/>
  <c r="V421" i="11"/>
  <c r="V425" i="11"/>
  <c r="V429" i="11"/>
  <c r="V433" i="11"/>
  <c r="V437" i="11"/>
  <c r="V441" i="11"/>
  <c r="V445" i="11"/>
  <c r="V449" i="11"/>
  <c r="V453" i="11"/>
  <c r="V457" i="11"/>
  <c r="V461" i="11"/>
  <c r="V465" i="11"/>
  <c r="V469" i="11"/>
  <c r="V473" i="11"/>
  <c r="V477" i="11"/>
  <c r="V481" i="11"/>
  <c r="V485" i="11"/>
  <c r="V489" i="11"/>
  <c r="V493" i="11"/>
  <c r="V497" i="11"/>
  <c r="V501" i="11"/>
  <c r="V505" i="11"/>
  <c r="V509" i="11"/>
  <c r="V513" i="11"/>
  <c r="V517" i="11"/>
  <c r="V521" i="11"/>
  <c r="V525" i="11"/>
  <c r="V529" i="11"/>
  <c r="V533" i="11"/>
  <c r="V537" i="11"/>
  <c r="V541" i="11"/>
  <c r="V545" i="11"/>
  <c r="V549" i="11"/>
  <c r="V553" i="11"/>
  <c r="V557" i="11"/>
  <c r="V561" i="11"/>
  <c r="V565" i="11"/>
  <c r="V569" i="11"/>
  <c r="V181" i="11"/>
  <c r="V299" i="11"/>
  <c r="V324" i="11"/>
  <c r="V337" i="11"/>
  <c r="V353" i="11"/>
  <c r="V369" i="11"/>
  <c r="V385" i="11"/>
  <c r="V397" i="11"/>
  <c r="V406" i="11"/>
  <c r="V410" i="11"/>
  <c r="V414" i="11"/>
  <c r="V418" i="11"/>
  <c r="V422" i="11"/>
  <c r="V426" i="11"/>
  <c r="V430" i="11"/>
  <c r="V434" i="11"/>
  <c r="V438" i="11"/>
  <c r="V442" i="11"/>
  <c r="V446" i="11"/>
  <c r="V450" i="11"/>
  <c r="V454" i="11"/>
  <c r="V458" i="11"/>
  <c r="V462" i="11"/>
  <c r="V466" i="11"/>
  <c r="V470" i="11"/>
  <c r="V474" i="11"/>
  <c r="V478" i="11"/>
  <c r="V482" i="11"/>
  <c r="V486" i="11"/>
  <c r="V490" i="11"/>
  <c r="V494" i="11"/>
  <c r="V498" i="11"/>
  <c r="V502" i="11"/>
  <c r="V506" i="11"/>
  <c r="V510" i="11"/>
  <c r="V514" i="11"/>
  <c r="V518" i="11"/>
  <c r="V522" i="11"/>
  <c r="V526" i="11"/>
  <c r="V530" i="11"/>
  <c r="V534" i="11"/>
  <c r="V538" i="11"/>
  <c r="V542" i="11"/>
  <c r="V546" i="11"/>
  <c r="V550" i="11"/>
  <c r="V554" i="11"/>
  <c r="V558" i="11"/>
  <c r="V283" i="11"/>
  <c r="V333" i="11"/>
  <c r="V349" i="11"/>
  <c r="V365" i="11"/>
  <c r="V381" i="11"/>
  <c r="V403" i="11"/>
  <c r="V407" i="11"/>
  <c r="V411" i="11"/>
  <c r="V415" i="11"/>
  <c r="V419" i="11"/>
  <c r="V423" i="11"/>
  <c r="V427" i="11"/>
  <c r="V431" i="11"/>
  <c r="V435" i="11"/>
  <c r="V439" i="11"/>
  <c r="V443" i="11"/>
  <c r="V447" i="11"/>
  <c r="V451" i="11"/>
  <c r="V455" i="11"/>
  <c r="V459" i="11"/>
  <c r="V463" i="11"/>
  <c r="V467" i="11"/>
  <c r="V471" i="11"/>
  <c r="V475" i="11"/>
  <c r="V479" i="11"/>
  <c r="V483" i="11"/>
  <c r="V487" i="11"/>
  <c r="V491" i="11"/>
  <c r="V495" i="11"/>
  <c r="V499" i="11"/>
  <c r="V503" i="11"/>
  <c r="V507" i="11"/>
  <c r="V511" i="11"/>
  <c r="V515" i="11"/>
  <c r="V519" i="11"/>
  <c r="V523" i="11"/>
  <c r="V527" i="11"/>
  <c r="V531" i="11"/>
  <c r="V535" i="11"/>
  <c r="V539" i="11"/>
  <c r="V543" i="11"/>
  <c r="V547" i="11"/>
  <c r="V551" i="11"/>
  <c r="V555" i="11"/>
  <c r="V559" i="11"/>
  <c r="V563" i="11"/>
  <c r="V567" i="11"/>
  <c r="V329" i="11"/>
  <c r="V393" i="11"/>
  <c r="V420" i="11"/>
  <c r="V436" i="11"/>
  <c r="V452" i="11"/>
  <c r="V468" i="11"/>
  <c r="V484" i="11"/>
  <c r="V500" i="11"/>
  <c r="V516" i="11"/>
  <c r="V532" i="11"/>
  <c r="V548" i="11"/>
  <c r="V568" i="11"/>
  <c r="V573" i="11"/>
  <c r="V577" i="11"/>
  <c r="V581" i="11"/>
  <c r="V585" i="11"/>
  <c r="V589" i="11"/>
  <c r="V593" i="11"/>
  <c r="V597" i="11"/>
  <c r="V601" i="11"/>
  <c r="V605" i="11"/>
  <c r="V609" i="11"/>
  <c r="V613" i="11"/>
  <c r="V617" i="11"/>
  <c r="V621" i="11"/>
  <c r="V625" i="11"/>
  <c r="V629" i="11"/>
  <c r="V633" i="11"/>
  <c r="V637" i="11"/>
  <c r="V641" i="11"/>
  <c r="V645" i="11"/>
  <c r="V649" i="11"/>
  <c r="V653" i="11"/>
  <c r="V646" i="11"/>
  <c r="V650" i="11"/>
  <c r="V440" i="11"/>
  <c r="V472" i="11"/>
  <c r="V488" i="11"/>
  <c r="V504" i="11"/>
  <c r="V536" i="11"/>
  <c r="V562" i="11"/>
  <c r="V572" i="11"/>
  <c r="V580" i="11"/>
  <c r="V604" i="11"/>
  <c r="V612" i="11"/>
  <c r="V632" i="11"/>
  <c r="V636" i="11"/>
  <c r="V640" i="11"/>
  <c r="V267" i="11"/>
  <c r="V377" i="11"/>
  <c r="V416" i="11"/>
  <c r="V432" i="11"/>
  <c r="V448" i="11"/>
  <c r="V464" i="11"/>
  <c r="V480" i="11"/>
  <c r="V496" i="11"/>
  <c r="V512" i="11"/>
  <c r="V528" i="11"/>
  <c r="V544" i="11"/>
  <c r="V560" i="11"/>
  <c r="V566" i="11"/>
  <c r="V570" i="11"/>
  <c r="V574" i="11"/>
  <c r="V578" i="11"/>
  <c r="V582" i="11"/>
  <c r="V586" i="11"/>
  <c r="V590" i="11"/>
  <c r="V594" i="11"/>
  <c r="V598" i="11"/>
  <c r="V602" i="11"/>
  <c r="V606" i="11"/>
  <c r="V610" i="11"/>
  <c r="V614" i="11"/>
  <c r="V618" i="11"/>
  <c r="V622" i="11"/>
  <c r="V626" i="11"/>
  <c r="V630" i="11"/>
  <c r="V634" i="11"/>
  <c r="V638" i="11"/>
  <c r="V642" i="11"/>
  <c r="V456" i="11"/>
  <c r="V584" i="11"/>
  <c r="V588" i="11"/>
  <c r="V592" i="11"/>
  <c r="V596" i="11"/>
  <c r="V600" i="11"/>
  <c r="V644" i="11"/>
  <c r="V648" i="11"/>
  <c r="V652" i="11"/>
  <c r="V361" i="11"/>
  <c r="V412" i="11"/>
  <c r="V428" i="11"/>
  <c r="V444" i="11"/>
  <c r="V460" i="11"/>
  <c r="V476" i="11"/>
  <c r="V492" i="11"/>
  <c r="V508" i="11"/>
  <c r="V524" i="11"/>
  <c r="V540" i="11"/>
  <c r="V556" i="11"/>
  <c r="V564" i="11"/>
  <c r="V571" i="11"/>
  <c r="V575" i="11"/>
  <c r="V579" i="11"/>
  <c r="V583" i="11"/>
  <c r="V587" i="11"/>
  <c r="V591" i="11"/>
  <c r="V595" i="11"/>
  <c r="V599" i="11"/>
  <c r="V603" i="11"/>
  <c r="V607" i="11"/>
  <c r="V611" i="11"/>
  <c r="V615" i="11"/>
  <c r="V619" i="11"/>
  <c r="V623" i="11"/>
  <c r="V627" i="11"/>
  <c r="V631" i="11"/>
  <c r="V635" i="11"/>
  <c r="V639" i="11"/>
  <c r="V643" i="11"/>
  <c r="V647" i="11"/>
  <c r="V651" i="11"/>
  <c r="V345" i="11"/>
  <c r="V401" i="11"/>
  <c r="V408" i="11"/>
  <c r="V424" i="11"/>
  <c r="V520" i="11"/>
  <c r="V552" i="11"/>
  <c r="V576" i="11"/>
  <c r="V608" i="11"/>
  <c r="V616" i="11"/>
  <c r="V620" i="11"/>
  <c r="V624" i="11"/>
  <c r="V628" i="11"/>
  <c r="V66" i="11"/>
  <c r="V67" i="11"/>
  <c r="K22" i="11"/>
  <c r="L21" i="11"/>
  <c r="M70" i="11" s="1"/>
  <c r="B18" i="11" l="1"/>
  <c r="E77" i="10" s="1"/>
  <c r="N71" i="11"/>
  <c r="G23" i="11"/>
  <c r="N72" i="11" s="1"/>
  <c r="Q69" i="11"/>
  <c r="B20" i="11" s="1"/>
  <c r="W69" i="11"/>
  <c r="W87" i="11"/>
  <c r="W80" i="11"/>
  <c r="W71" i="11"/>
  <c r="W85" i="11"/>
  <c r="W90" i="11"/>
  <c r="W105" i="11"/>
  <c r="W121" i="11"/>
  <c r="W94" i="11"/>
  <c r="W110" i="11"/>
  <c r="W126" i="11"/>
  <c r="W103" i="11"/>
  <c r="W119" i="11"/>
  <c r="W112" i="11"/>
  <c r="W142" i="11"/>
  <c r="W158" i="11"/>
  <c r="W124" i="11"/>
  <c r="W139" i="11"/>
  <c r="W155" i="11"/>
  <c r="W66" i="11"/>
  <c r="W132" i="11"/>
  <c r="W148" i="11"/>
  <c r="W164" i="11"/>
  <c r="W169" i="11"/>
  <c r="W185" i="11"/>
  <c r="W201" i="11"/>
  <c r="W217" i="11"/>
  <c r="W233" i="11"/>
  <c r="W249" i="11"/>
  <c r="W166" i="11"/>
  <c r="W182" i="11"/>
  <c r="W198" i="11"/>
  <c r="W214" i="11"/>
  <c r="W230" i="11"/>
  <c r="W246" i="11"/>
  <c r="W153" i="11"/>
  <c r="W183" i="11"/>
  <c r="W199" i="11"/>
  <c r="W215" i="11"/>
  <c r="W231" i="11"/>
  <c r="W247" i="11"/>
  <c r="W196" i="11"/>
  <c r="W255" i="11"/>
  <c r="W271" i="11"/>
  <c r="W287" i="11"/>
  <c r="W303" i="11"/>
  <c r="W319" i="11"/>
  <c r="W208" i="11"/>
  <c r="W256" i="11"/>
  <c r="W272" i="11"/>
  <c r="W288" i="11"/>
  <c r="W304" i="11"/>
  <c r="W320" i="11"/>
  <c r="W204" i="11"/>
  <c r="W257" i="11"/>
  <c r="W273" i="11"/>
  <c r="W289" i="11"/>
  <c r="W305" i="11"/>
  <c r="W321" i="11"/>
  <c r="W282" i="11"/>
  <c r="W329" i="11"/>
  <c r="W345" i="11"/>
  <c r="W361" i="11"/>
  <c r="W377" i="11"/>
  <c r="W393" i="11"/>
  <c r="W262" i="11"/>
  <c r="W322" i="11"/>
  <c r="W338" i="11"/>
  <c r="W354" i="11"/>
  <c r="W370" i="11"/>
  <c r="W386" i="11"/>
  <c r="W216" i="11"/>
  <c r="W306" i="11"/>
  <c r="W339" i="11"/>
  <c r="W355" i="11"/>
  <c r="W371" i="11"/>
  <c r="W387" i="11"/>
  <c r="W403" i="11"/>
  <c r="W360" i="11"/>
  <c r="W404" i="11"/>
  <c r="W420" i="11"/>
  <c r="W436" i="11"/>
  <c r="W452" i="11"/>
  <c r="W468" i="11"/>
  <c r="W484" i="11"/>
  <c r="W500" i="11"/>
  <c r="W516" i="11"/>
  <c r="W532" i="11"/>
  <c r="W548" i="11"/>
  <c r="W564" i="11"/>
  <c r="W318" i="11"/>
  <c r="W388" i="11"/>
  <c r="W413" i="11"/>
  <c r="W429" i="11"/>
  <c r="W445" i="11"/>
  <c r="W461" i="11"/>
  <c r="W477" i="11"/>
  <c r="W493" i="11"/>
  <c r="W509" i="11"/>
  <c r="W525" i="11"/>
  <c r="W541" i="11"/>
  <c r="W557" i="11"/>
  <c r="W352" i="11"/>
  <c r="W406" i="11"/>
  <c r="W422" i="11"/>
  <c r="W438" i="11"/>
  <c r="W454" i="11"/>
  <c r="W470" i="11"/>
  <c r="W486" i="11"/>
  <c r="W502" i="11"/>
  <c r="W518" i="11"/>
  <c r="W534" i="11"/>
  <c r="W550" i="11"/>
  <c r="W566" i="11"/>
  <c r="W439" i="11"/>
  <c r="W503" i="11"/>
  <c r="W565" i="11"/>
  <c r="W584" i="11"/>
  <c r="W600" i="11"/>
  <c r="W616" i="11"/>
  <c r="W632" i="11"/>
  <c r="W648" i="11"/>
  <c r="W411" i="11"/>
  <c r="W507" i="11"/>
  <c r="W587" i="11"/>
  <c r="W607" i="11"/>
  <c r="W332" i="11"/>
  <c r="W467" i="11"/>
  <c r="W531" i="11"/>
  <c r="W577" i="11"/>
  <c r="W593" i="11"/>
  <c r="W609" i="11"/>
  <c r="W625" i="11"/>
  <c r="W641" i="11"/>
  <c r="W623" i="11"/>
  <c r="W398" i="11"/>
  <c r="W463" i="11"/>
  <c r="W527" i="11"/>
  <c r="W569" i="11"/>
  <c r="W582" i="11"/>
  <c r="W598" i="11"/>
  <c r="W614" i="11"/>
  <c r="W630" i="11"/>
  <c r="W646" i="11"/>
  <c r="W459" i="11"/>
  <c r="W603" i="11"/>
  <c r="W639" i="11"/>
  <c r="W99" i="11"/>
  <c r="W135" i="11"/>
  <c r="W120" i="11"/>
  <c r="W161" i="11"/>
  <c r="W197" i="11"/>
  <c r="W245" i="11"/>
  <c r="W210" i="11"/>
  <c r="W137" i="11"/>
  <c r="W195" i="11"/>
  <c r="W180" i="11"/>
  <c r="W283" i="11"/>
  <c r="W192" i="11"/>
  <c r="W268" i="11"/>
  <c r="W188" i="11"/>
  <c r="W285" i="11"/>
  <c r="W266" i="11"/>
  <c r="W357" i="11"/>
  <c r="W389" i="11"/>
  <c r="W334" i="11"/>
  <c r="W382" i="11"/>
  <c r="W335" i="11"/>
  <c r="W399" i="11"/>
  <c r="W396" i="11"/>
  <c r="W464" i="11"/>
  <c r="W512" i="11"/>
  <c r="W560" i="11"/>
  <c r="W409" i="11"/>
  <c r="W441" i="11"/>
  <c r="W473" i="11"/>
  <c r="W553" i="11"/>
  <c r="W418" i="11"/>
  <c r="W450" i="11"/>
  <c r="W482" i="11"/>
  <c r="W546" i="11"/>
  <c r="W487" i="11"/>
  <c r="W580" i="11"/>
  <c r="W644" i="11"/>
  <c r="W583" i="11"/>
  <c r="W451" i="11"/>
  <c r="W589" i="11"/>
  <c r="W637" i="11"/>
  <c r="W380" i="11"/>
  <c r="W561" i="11"/>
  <c r="W626" i="11"/>
  <c r="W443" i="11"/>
  <c r="W75" i="11"/>
  <c r="W68" i="11"/>
  <c r="W84" i="11"/>
  <c r="W73" i="11"/>
  <c r="W89" i="11"/>
  <c r="W93" i="11"/>
  <c r="W109" i="11"/>
  <c r="W125" i="11"/>
  <c r="W98" i="11"/>
  <c r="W114" i="11"/>
  <c r="W82" i="11"/>
  <c r="W107" i="11"/>
  <c r="W123" i="11"/>
  <c r="W130" i="11"/>
  <c r="W146" i="11"/>
  <c r="W162" i="11"/>
  <c r="W129" i="11"/>
  <c r="W143" i="11"/>
  <c r="W159" i="11"/>
  <c r="W86" i="11"/>
  <c r="W136" i="11"/>
  <c r="W152" i="11"/>
  <c r="W168" i="11"/>
  <c r="W173" i="11"/>
  <c r="W189" i="11"/>
  <c r="W205" i="11"/>
  <c r="W221" i="11"/>
  <c r="W237" i="11"/>
  <c r="W128" i="11"/>
  <c r="W170" i="11"/>
  <c r="W186" i="11"/>
  <c r="W202" i="11"/>
  <c r="W218" i="11"/>
  <c r="W234" i="11"/>
  <c r="W250" i="11"/>
  <c r="W171" i="11"/>
  <c r="W187" i="11"/>
  <c r="W203" i="11"/>
  <c r="W219" i="11"/>
  <c r="W235" i="11"/>
  <c r="W100" i="11"/>
  <c r="W212" i="11"/>
  <c r="W259" i="11"/>
  <c r="W275" i="11"/>
  <c r="W291" i="11"/>
  <c r="W307" i="11"/>
  <c r="W133" i="11"/>
  <c r="W224" i="11"/>
  <c r="W260" i="11"/>
  <c r="W276" i="11"/>
  <c r="W292" i="11"/>
  <c r="W308" i="11"/>
  <c r="W324" i="11"/>
  <c r="W220" i="11"/>
  <c r="W261" i="11"/>
  <c r="W277" i="11"/>
  <c r="W293" i="11"/>
  <c r="W309" i="11"/>
  <c r="W184" i="11"/>
  <c r="W298" i="11"/>
  <c r="W333" i="11"/>
  <c r="W349" i="11"/>
  <c r="W365" i="11"/>
  <c r="W381" i="11"/>
  <c r="W397" i="11"/>
  <c r="W278" i="11"/>
  <c r="W326" i="11"/>
  <c r="W342" i="11"/>
  <c r="W358" i="11"/>
  <c r="W374" i="11"/>
  <c r="W390" i="11"/>
  <c r="W258" i="11"/>
  <c r="W327" i="11"/>
  <c r="W343" i="11"/>
  <c r="W359" i="11"/>
  <c r="W375" i="11"/>
  <c r="W391" i="11"/>
  <c r="W270" i="11"/>
  <c r="W376" i="11"/>
  <c r="W408" i="11"/>
  <c r="W424" i="11"/>
  <c r="W440" i="11"/>
  <c r="W456" i="11"/>
  <c r="W472" i="11"/>
  <c r="W488" i="11"/>
  <c r="W504" i="11"/>
  <c r="W520" i="11"/>
  <c r="W536" i="11"/>
  <c r="W552" i="11"/>
  <c r="W568" i="11"/>
  <c r="W340" i="11"/>
  <c r="W402" i="11"/>
  <c r="W417" i="11"/>
  <c r="W433" i="11"/>
  <c r="W449" i="11"/>
  <c r="W465" i="11"/>
  <c r="W481" i="11"/>
  <c r="W497" i="11"/>
  <c r="W513" i="11"/>
  <c r="W529" i="11"/>
  <c r="W545" i="11"/>
  <c r="W302" i="11"/>
  <c r="W368" i="11"/>
  <c r="W410" i="11"/>
  <c r="W426" i="11"/>
  <c r="W442" i="11"/>
  <c r="W458" i="11"/>
  <c r="W474" i="11"/>
  <c r="W490" i="11"/>
  <c r="W506" i="11"/>
  <c r="W522" i="11"/>
  <c r="W538" i="11"/>
  <c r="W554" i="11"/>
  <c r="W348" i="11"/>
  <c r="W455" i="11"/>
  <c r="W519" i="11"/>
  <c r="W572" i="11"/>
  <c r="W588" i="11"/>
  <c r="W604" i="11"/>
  <c r="W620" i="11"/>
  <c r="W636" i="11"/>
  <c r="W652" i="11"/>
  <c r="W427" i="11"/>
  <c r="W539" i="11"/>
  <c r="W591" i="11"/>
  <c r="W615" i="11"/>
  <c r="W419" i="11"/>
  <c r="W483" i="11"/>
  <c r="W547" i="11"/>
  <c r="W581" i="11"/>
  <c r="W597" i="11"/>
  <c r="W613" i="11"/>
  <c r="W629" i="11"/>
  <c r="W645" i="11"/>
  <c r="W627" i="11"/>
  <c r="W415" i="11"/>
  <c r="W479" i="11"/>
  <c r="W543" i="11"/>
  <c r="W570" i="11"/>
  <c r="W586" i="11"/>
  <c r="W602" i="11"/>
  <c r="W618" i="11"/>
  <c r="W634" i="11"/>
  <c r="W650" i="11"/>
  <c r="W523" i="11"/>
  <c r="W611" i="11"/>
  <c r="W643" i="11"/>
  <c r="W96" i="11"/>
  <c r="W167" i="11"/>
  <c r="W160" i="11"/>
  <c r="W213" i="11"/>
  <c r="W178" i="11"/>
  <c r="W226" i="11"/>
  <c r="W179" i="11"/>
  <c r="W227" i="11"/>
  <c r="W244" i="11"/>
  <c r="W299" i="11"/>
  <c r="W251" i="11"/>
  <c r="W300" i="11"/>
  <c r="W253" i="11"/>
  <c r="W301" i="11"/>
  <c r="W325" i="11"/>
  <c r="W373" i="11"/>
  <c r="W310" i="11"/>
  <c r="W366" i="11"/>
  <c r="W290" i="11"/>
  <c r="W367" i="11"/>
  <c r="W344" i="11"/>
  <c r="W432" i="11"/>
  <c r="W480" i="11"/>
  <c r="W528" i="11"/>
  <c r="W254" i="11"/>
  <c r="W425" i="11"/>
  <c r="W489" i="11"/>
  <c r="W537" i="11"/>
  <c r="W400" i="11"/>
  <c r="W466" i="11"/>
  <c r="W514" i="11"/>
  <c r="W562" i="11"/>
  <c r="W551" i="11"/>
  <c r="W612" i="11"/>
  <c r="W653" i="11"/>
  <c r="W599" i="11"/>
  <c r="W515" i="11"/>
  <c r="W605" i="11"/>
  <c r="W575" i="11"/>
  <c r="W511" i="11"/>
  <c r="W594" i="11"/>
  <c r="W642" i="11"/>
  <c r="W635" i="11"/>
  <c r="W79" i="11"/>
  <c r="W72" i="11"/>
  <c r="W88" i="11"/>
  <c r="W77" i="11"/>
  <c r="W70" i="11"/>
  <c r="W97" i="11"/>
  <c r="W113" i="11"/>
  <c r="W78" i="11"/>
  <c r="W102" i="11"/>
  <c r="W118" i="11"/>
  <c r="W95" i="11"/>
  <c r="W111" i="11"/>
  <c r="W127" i="11"/>
  <c r="W134" i="11"/>
  <c r="W150" i="11"/>
  <c r="W92" i="11"/>
  <c r="W131" i="11"/>
  <c r="W147" i="11"/>
  <c r="W163" i="11"/>
  <c r="W104" i="11"/>
  <c r="W140" i="11"/>
  <c r="W156" i="11"/>
  <c r="W145" i="11"/>
  <c r="W177" i="11"/>
  <c r="W193" i="11"/>
  <c r="W209" i="11"/>
  <c r="W225" i="11"/>
  <c r="W241" i="11"/>
  <c r="W141" i="11"/>
  <c r="W174" i="11"/>
  <c r="W190" i="11"/>
  <c r="W206" i="11"/>
  <c r="W222" i="11"/>
  <c r="W238" i="11"/>
  <c r="W116" i="11"/>
  <c r="W175" i="11"/>
  <c r="W191" i="11"/>
  <c r="W207" i="11"/>
  <c r="W223" i="11"/>
  <c r="W239" i="11"/>
  <c r="W149" i="11"/>
  <c r="W228" i="11"/>
  <c r="W263" i="11"/>
  <c r="W279" i="11"/>
  <c r="W295" i="11"/>
  <c r="W311" i="11"/>
  <c r="W176" i="11"/>
  <c r="W240" i="11"/>
  <c r="W264" i="11"/>
  <c r="W280" i="11"/>
  <c r="W296" i="11"/>
  <c r="W312" i="11"/>
  <c r="W172" i="11"/>
  <c r="W236" i="11"/>
  <c r="W265" i="11"/>
  <c r="W281" i="11"/>
  <c r="W297" i="11"/>
  <c r="W313" i="11"/>
  <c r="W248" i="11"/>
  <c r="W314" i="11"/>
  <c r="W337" i="11"/>
  <c r="W353" i="11"/>
  <c r="W369" i="11"/>
  <c r="W385" i="11"/>
  <c r="W401" i="11"/>
  <c r="W294" i="11"/>
  <c r="W330" i="11"/>
  <c r="W346" i="11"/>
  <c r="W362" i="11"/>
  <c r="W378" i="11"/>
  <c r="W394" i="11"/>
  <c r="W274" i="11"/>
  <c r="W331" i="11"/>
  <c r="W347" i="11"/>
  <c r="W363" i="11"/>
  <c r="W379" i="11"/>
  <c r="W395" i="11"/>
  <c r="W328" i="11"/>
  <c r="W392" i="11"/>
  <c r="W412" i="11"/>
  <c r="W428" i="11"/>
  <c r="W444" i="11"/>
  <c r="W460" i="11"/>
  <c r="W476" i="11"/>
  <c r="W492" i="11"/>
  <c r="W508" i="11"/>
  <c r="W524" i="11"/>
  <c r="W540" i="11"/>
  <c r="W556" i="11"/>
  <c r="W200" i="11"/>
  <c r="W356" i="11"/>
  <c r="W405" i="11"/>
  <c r="W421" i="11"/>
  <c r="W437" i="11"/>
  <c r="W453" i="11"/>
  <c r="W469" i="11"/>
  <c r="W485" i="11"/>
  <c r="W501" i="11"/>
  <c r="W517" i="11"/>
  <c r="W533" i="11"/>
  <c r="W549" i="11"/>
  <c r="W323" i="11"/>
  <c r="W384" i="11"/>
  <c r="W414" i="11"/>
  <c r="W430" i="11"/>
  <c r="W446" i="11"/>
  <c r="W462" i="11"/>
  <c r="W478" i="11"/>
  <c r="W494" i="11"/>
  <c r="W510" i="11"/>
  <c r="W526" i="11"/>
  <c r="W542" i="11"/>
  <c r="W558" i="11"/>
  <c r="W407" i="11"/>
  <c r="W471" i="11"/>
  <c r="W535" i="11"/>
  <c r="W576" i="11"/>
  <c r="W592" i="11"/>
  <c r="W608" i="11"/>
  <c r="W624" i="11"/>
  <c r="W640" i="11"/>
  <c r="W649" i="11"/>
  <c r="W475" i="11"/>
  <c r="W567" i="11"/>
  <c r="W595" i="11"/>
  <c r="W619" i="11"/>
  <c r="W435" i="11"/>
  <c r="W499" i="11"/>
  <c r="W563" i="11"/>
  <c r="W585" i="11"/>
  <c r="W601" i="11"/>
  <c r="W617" i="11"/>
  <c r="W633" i="11"/>
  <c r="W571" i="11"/>
  <c r="W252" i="11"/>
  <c r="W431" i="11"/>
  <c r="W495" i="11"/>
  <c r="W559" i="11"/>
  <c r="W574" i="11"/>
  <c r="W590" i="11"/>
  <c r="W606" i="11"/>
  <c r="W622" i="11"/>
  <c r="W638" i="11"/>
  <c r="W364" i="11"/>
  <c r="W555" i="11"/>
  <c r="W631" i="11"/>
  <c r="W647" i="11"/>
  <c r="W65" i="11"/>
  <c r="W83" i="11"/>
  <c r="W76" i="11"/>
  <c r="W67" i="11"/>
  <c r="W81" i="11"/>
  <c r="W74" i="11"/>
  <c r="W101" i="11"/>
  <c r="W117" i="11"/>
  <c r="W91" i="11"/>
  <c r="W106" i="11"/>
  <c r="W122" i="11"/>
  <c r="W115" i="11"/>
  <c r="W138" i="11"/>
  <c r="W154" i="11"/>
  <c r="W108" i="11"/>
  <c r="W151" i="11"/>
  <c r="W144" i="11"/>
  <c r="W181" i="11"/>
  <c r="W229" i="11"/>
  <c r="W157" i="11"/>
  <c r="W194" i="11"/>
  <c r="W242" i="11"/>
  <c r="W211" i="11"/>
  <c r="W243" i="11"/>
  <c r="W267" i="11"/>
  <c r="W315" i="11"/>
  <c r="W284" i="11"/>
  <c r="W316" i="11"/>
  <c r="W269" i="11"/>
  <c r="W317" i="11"/>
  <c r="W341" i="11"/>
  <c r="W232" i="11"/>
  <c r="W350" i="11"/>
  <c r="W165" i="11"/>
  <c r="W351" i="11"/>
  <c r="W383" i="11"/>
  <c r="W416" i="11"/>
  <c r="W448" i="11"/>
  <c r="W496" i="11"/>
  <c r="W544" i="11"/>
  <c r="W372" i="11"/>
  <c r="W457" i="11"/>
  <c r="W505" i="11"/>
  <c r="W521" i="11"/>
  <c r="W336" i="11"/>
  <c r="W434" i="11"/>
  <c r="W498" i="11"/>
  <c r="W530" i="11"/>
  <c r="W423" i="11"/>
  <c r="W596" i="11"/>
  <c r="W628" i="11"/>
  <c r="W491" i="11"/>
  <c r="W286" i="11"/>
  <c r="W573" i="11"/>
  <c r="W621" i="11"/>
  <c r="W447" i="11"/>
  <c r="W578" i="11"/>
  <c r="W610" i="11"/>
  <c r="W579" i="11"/>
  <c r="W651" i="11"/>
  <c r="K23" i="11"/>
  <c r="L23" i="11" s="1"/>
  <c r="M72" i="11" s="1"/>
  <c r="L22" i="11"/>
  <c r="M71" i="11" s="1"/>
  <c r="X66" i="11" l="1"/>
  <c r="X82" i="11"/>
  <c r="X75" i="11"/>
  <c r="X91" i="11"/>
  <c r="X80" i="11"/>
  <c r="X71" i="11"/>
  <c r="X96" i="11"/>
  <c r="X112" i="11"/>
  <c r="X85" i="11"/>
  <c r="X101" i="11"/>
  <c r="X117" i="11"/>
  <c r="X73" i="11"/>
  <c r="X106" i="11"/>
  <c r="X122" i="11"/>
  <c r="X128" i="11"/>
  <c r="X145" i="11"/>
  <c r="X161" i="11"/>
  <c r="X130" i="11"/>
  <c r="X146" i="11"/>
  <c r="X162" i="11"/>
  <c r="X119" i="11"/>
  <c r="X143" i="11"/>
  <c r="X159" i="11"/>
  <c r="X144" i="11"/>
  <c r="X172" i="11"/>
  <c r="X188" i="11"/>
  <c r="X204" i="11"/>
  <c r="X220" i="11"/>
  <c r="X236" i="11"/>
  <c r="X252" i="11"/>
  <c r="X173" i="11"/>
  <c r="X189" i="11"/>
  <c r="X205" i="11"/>
  <c r="X221" i="11"/>
  <c r="X237" i="11"/>
  <c r="X136" i="11"/>
  <c r="X178" i="11"/>
  <c r="X194" i="11"/>
  <c r="X210" i="11"/>
  <c r="X226" i="11"/>
  <c r="X242" i="11"/>
  <c r="X179" i="11"/>
  <c r="X243" i="11"/>
  <c r="X266" i="11"/>
  <c r="X282" i="11"/>
  <c r="X298" i="11"/>
  <c r="X314" i="11"/>
  <c r="X191" i="11"/>
  <c r="X255" i="11"/>
  <c r="X271" i="11"/>
  <c r="X287" i="11"/>
  <c r="X303" i="11"/>
  <c r="X319" i="11"/>
  <c r="X187" i="11"/>
  <c r="X251" i="11"/>
  <c r="X268" i="11"/>
  <c r="X284" i="11"/>
  <c r="X300" i="11"/>
  <c r="X316" i="11"/>
  <c r="X281" i="11"/>
  <c r="X328" i="11"/>
  <c r="X344" i="11"/>
  <c r="X360" i="11"/>
  <c r="X376" i="11"/>
  <c r="X392" i="11"/>
  <c r="X247" i="11"/>
  <c r="X293" i="11"/>
  <c r="X333" i="11"/>
  <c r="X349" i="11"/>
  <c r="X365" i="11"/>
  <c r="X381" i="11"/>
  <c r="X231" i="11"/>
  <c r="X305" i="11"/>
  <c r="X334" i="11"/>
  <c r="X350" i="11"/>
  <c r="X366" i="11"/>
  <c r="X382" i="11"/>
  <c r="X398" i="11"/>
  <c r="X327" i="11"/>
  <c r="X391" i="11"/>
  <c r="X415" i="11"/>
  <c r="X431" i="11"/>
  <c r="X447" i="11"/>
  <c r="X463" i="11"/>
  <c r="X479" i="11"/>
  <c r="X495" i="11"/>
  <c r="X511" i="11"/>
  <c r="X527" i="11"/>
  <c r="X543" i="11"/>
  <c r="X559" i="11"/>
  <c r="X269" i="11"/>
  <c r="X387" i="11"/>
  <c r="X412" i="11"/>
  <c r="X428" i="11"/>
  <c r="X444" i="11"/>
  <c r="X460" i="11"/>
  <c r="X476" i="11"/>
  <c r="X492" i="11"/>
  <c r="X508" i="11"/>
  <c r="X524" i="11"/>
  <c r="X540" i="11"/>
  <c r="X556" i="11"/>
  <c r="X335" i="11"/>
  <c r="X397" i="11"/>
  <c r="X417" i="11"/>
  <c r="X433" i="11"/>
  <c r="X449" i="11"/>
  <c r="X465" i="11"/>
  <c r="X481" i="11"/>
  <c r="X497" i="11"/>
  <c r="X513" i="11"/>
  <c r="X529" i="11"/>
  <c r="X545" i="11"/>
  <c r="X70" i="11"/>
  <c r="X86" i="11"/>
  <c r="X79" i="11"/>
  <c r="X68" i="11"/>
  <c r="X84" i="11"/>
  <c r="X81" i="11"/>
  <c r="X100" i="11"/>
  <c r="X116" i="11"/>
  <c r="X90" i="11"/>
  <c r="X105" i="11"/>
  <c r="X121" i="11"/>
  <c r="X94" i="11"/>
  <c r="X110" i="11"/>
  <c r="X126" i="11"/>
  <c r="X133" i="11"/>
  <c r="X149" i="11"/>
  <c r="X107" i="11"/>
  <c r="X134" i="11"/>
  <c r="X150" i="11"/>
  <c r="X166" i="11"/>
  <c r="X131" i="11"/>
  <c r="X147" i="11"/>
  <c r="X163" i="11"/>
  <c r="X160" i="11"/>
  <c r="X176" i="11"/>
  <c r="X192" i="11"/>
  <c r="X208" i="11"/>
  <c r="X224" i="11"/>
  <c r="X240" i="11"/>
  <c r="X140" i="11"/>
  <c r="X177" i="11"/>
  <c r="X193" i="11"/>
  <c r="X209" i="11"/>
  <c r="X225" i="11"/>
  <c r="X241" i="11"/>
  <c r="X152" i="11"/>
  <c r="X182" i="11"/>
  <c r="X198" i="11"/>
  <c r="X214" i="11"/>
  <c r="X230" i="11"/>
  <c r="X246" i="11"/>
  <c r="X195" i="11"/>
  <c r="X254" i="11"/>
  <c r="X270" i="11"/>
  <c r="X286" i="11"/>
  <c r="X302" i="11"/>
  <c r="X318" i="11"/>
  <c r="X207" i="11"/>
  <c r="X259" i="11"/>
  <c r="X275" i="11"/>
  <c r="X291" i="11"/>
  <c r="X307" i="11"/>
  <c r="X323" i="11"/>
  <c r="X203" i="11"/>
  <c r="X256" i="11"/>
  <c r="X272" i="11"/>
  <c r="X288" i="11"/>
  <c r="X304" i="11"/>
  <c r="X320" i="11"/>
  <c r="X297" i="11"/>
  <c r="X332" i="11"/>
  <c r="X348" i="11"/>
  <c r="X364" i="11"/>
  <c r="X380" i="11"/>
  <c r="X396" i="11"/>
  <c r="X250" i="11"/>
  <c r="X309" i="11"/>
  <c r="X337" i="11"/>
  <c r="X353" i="11"/>
  <c r="X369" i="11"/>
  <c r="X385" i="11"/>
  <c r="X257" i="11"/>
  <c r="X322" i="11"/>
  <c r="X338" i="11"/>
  <c r="X354" i="11"/>
  <c r="X370" i="11"/>
  <c r="X386" i="11"/>
  <c r="X402" i="11"/>
  <c r="X343" i="11"/>
  <c r="X401" i="11"/>
  <c r="X419" i="11"/>
  <c r="X435" i="11"/>
  <c r="X451" i="11"/>
  <c r="X467" i="11"/>
  <c r="X483" i="11"/>
  <c r="X499" i="11"/>
  <c r="X515" i="11"/>
  <c r="X531" i="11"/>
  <c r="X547" i="11"/>
  <c r="X563" i="11"/>
  <c r="X339" i="11"/>
  <c r="X399" i="11"/>
  <c r="X416" i="11"/>
  <c r="X432" i="11"/>
  <c r="X448" i="11"/>
  <c r="X464" i="11"/>
  <c r="X480" i="11"/>
  <c r="X496" i="11"/>
  <c r="X512" i="11"/>
  <c r="X528" i="11"/>
  <c r="X544" i="11"/>
  <c r="X560" i="11"/>
  <c r="X351" i="11"/>
  <c r="X405" i="11"/>
  <c r="X74" i="11"/>
  <c r="X65" i="11"/>
  <c r="X83" i="11"/>
  <c r="X72" i="11"/>
  <c r="X88" i="11"/>
  <c r="X89" i="11"/>
  <c r="X104" i="11"/>
  <c r="X120" i="11"/>
  <c r="X93" i="11"/>
  <c r="X109" i="11"/>
  <c r="X125" i="11"/>
  <c r="X98" i="11"/>
  <c r="X114" i="11"/>
  <c r="X95" i="11"/>
  <c r="X137" i="11"/>
  <c r="X153" i="11"/>
  <c r="X123" i="11"/>
  <c r="X138" i="11"/>
  <c r="X154" i="11"/>
  <c r="X77" i="11"/>
  <c r="X135" i="11"/>
  <c r="X151" i="11"/>
  <c r="X167" i="11"/>
  <c r="X165" i="11"/>
  <c r="X180" i="11"/>
  <c r="X196" i="11"/>
  <c r="X212" i="11"/>
  <c r="X228" i="11"/>
  <c r="X244" i="11"/>
  <c r="X156" i="11"/>
  <c r="X181" i="11"/>
  <c r="X197" i="11"/>
  <c r="X213" i="11"/>
  <c r="X229" i="11"/>
  <c r="X245" i="11"/>
  <c r="X170" i="11"/>
  <c r="X186" i="11"/>
  <c r="X202" i="11"/>
  <c r="X218" i="11"/>
  <c r="X234" i="11"/>
  <c r="X115" i="11"/>
  <c r="X211" i="11"/>
  <c r="X258" i="11"/>
  <c r="X274" i="11"/>
  <c r="X290" i="11"/>
  <c r="X306" i="11"/>
  <c r="X148" i="11"/>
  <c r="X223" i="11"/>
  <c r="X263" i="11"/>
  <c r="X279" i="11"/>
  <c r="X295" i="11"/>
  <c r="X311" i="11"/>
  <c r="X132" i="11"/>
  <c r="X219" i="11"/>
  <c r="X260" i="11"/>
  <c r="X276" i="11"/>
  <c r="X292" i="11"/>
  <c r="X308" i="11"/>
  <c r="X199" i="11"/>
  <c r="X313" i="11"/>
  <c r="X336" i="11"/>
  <c r="X352" i="11"/>
  <c r="X368" i="11"/>
  <c r="X384" i="11"/>
  <c r="X400" i="11"/>
  <c r="X261" i="11"/>
  <c r="X325" i="11"/>
  <c r="X341" i="11"/>
  <c r="X357" i="11"/>
  <c r="X373" i="11"/>
  <c r="X389" i="11"/>
  <c r="X273" i="11"/>
  <c r="X326" i="11"/>
  <c r="X342" i="11"/>
  <c r="X358" i="11"/>
  <c r="X374" i="11"/>
  <c r="X390" i="11"/>
  <c r="X285" i="11"/>
  <c r="X359" i="11"/>
  <c r="X407" i="11"/>
  <c r="X423" i="11"/>
  <c r="X439" i="11"/>
  <c r="X455" i="11"/>
  <c r="X471" i="11"/>
  <c r="X487" i="11"/>
  <c r="X503" i="11"/>
  <c r="X519" i="11"/>
  <c r="X535" i="11"/>
  <c r="X551" i="11"/>
  <c r="X567" i="11"/>
  <c r="X355" i="11"/>
  <c r="X404" i="11"/>
  <c r="X420" i="11"/>
  <c r="X436" i="11"/>
  <c r="X452" i="11"/>
  <c r="X468" i="11"/>
  <c r="X484" i="11"/>
  <c r="X500" i="11"/>
  <c r="X516" i="11"/>
  <c r="X532" i="11"/>
  <c r="X548" i="11"/>
  <c r="X253" i="11"/>
  <c r="X367" i="11"/>
  <c r="X409" i="11"/>
  <c r="X425" i="11"/>
  <c r="X441" i="11"/>
  <c r="X457" i="11"/>
  <c r="X473" i="11"/>
  <c r="X489" i="11"/>
  <c r="X505" i="11"/>
  <c r="X521" i="11"/>
  <c r="X537" i="11"/>
  <c r="X553" i="11"/>
  <c r="X78" i="11"/>
  <c r="X69" i="11"/>
  <c r="X87" i="11"/>
  <c r="X76" i="11"/>
  <c r="X67" i="11"/>
  <c r="X92" i="11"/>
  <c r="X108" i="11"/>
  <c r="X124" i="11"/>
  <c r="X97" i="11"/>
  <c r="X113" i="11"/>
  <c r="X129" i="11"/>
  <c r="X102" i="11"/>
  <c r="X118" i="11"/>
  <c r="X111" i="11"/>
  <c r="X141" i="11"/>
  <c r="X157" i="11"/>
  <c r="X127" i="11"/>
  <c r="X142" i="11"/>
  <c r="X158" i="11"/>
  <c r="X103" i="11"/>
  <c r="X139" i="11"/>
  <c r="X155" i="11"/>
  <c r="X99" i="11"/>
  <c r="X168" i="11"/>
  <c r="X184" i="11"/>
  <c r="X200" i="11"/>
  <c r="X216" i="11"/>
  <c r="X232" i="11"/>
  <c r="X248" i="11"/>
  <c r="X169" i="11"/>
  <c r="X185" i="11"/>
  <c r="X201" i="11"/>
  <c r="X217" i="11"/>
  <c r="X233" i="11"/>
  <c r="X249" i="11"/>
  <c r="X174" i="11"/>
  <c r="X190" i="11"/>
  <c r="X206" i="11"/>
  <c r="X222" i="11"/>
  <c r="X238" i="11"/>
  <c r="X164" i="11"/>
  <c r="X227" i="11"/>
  <c r="X262" i="11"/>
  <c r="X278" i="11"/>
  <c r="X294" i="11"/>
  <c r="X310" i="11"/>
  <c r="X175" i="11"/>
  <c r="X239" i="11"/>
  <c r="X267" i="11"/>
  <c r="X283" i="11"/>
  <c r="X299" i="11"/>
  <c r="X315" i="11"/>
  <c r="X171" i="11"/>
  <c r="X235" i="11"/>
  <c r="X264" i="11"/>
  <c r="X280" i="11"/>
  <c r="X296" i="11"/>
  <c r="X312" i="11"/>
  <c r="X265" i="11"/>
  <c r="X324" i="11"/>
  <c r="X340" i="11"/>
  <c r="X356" i="11"/>
  <c r="X372" i="11"/>
  <c r="X388" i="11"/>
  <c r="X183" i="11"/>
  <c r="X277" i="11"/>
  <c r="X329" i="11"/>
  <c r="X345" i="11"/>
  <c r="X361" i="11"/>
  <c r="X377" i="11"/>
  <c r="X393" i="11"/>
  <c r="X289" i="11"/>
  <c r="X330" i="11"/>
  <c r="X346" i="11"/>
  <c r="X362" i="11"/>
  <c r="X378" i="11"/>
  <c r="X394" i="11"/>
  <c r="X321" i="11"/>
  <c r="X375" i="11"/>
  <c r="X411" i="11"/>
  <c r="X427" i="11"/>
  <c r="X443" i="11"/>
  <c r="X459" i="11"/>
  <c r="X475" i="11"/>
  <c r="X491" i="11"/>
  <c r="X507" i="11"/>
  <c r="X523" i="11"/>
  <c r="X539" i="11"/>
  <c r="X555" i="11"/>
  <c r="X215" i="11"/>
  <c r="X371" i="11"/>
  <c r="X408" i="11"/>
  <c r="X424" i="11"/>
  <c r="X440" i="11"/>
  <c r="X456" i="11"/>
  <c r="X472" i="11"/>
  <c r="X488" i="11"/>
  <c r="X504" i="11"/>
  <c r="X520" i="11"/>
  <c r="X536" i="11"/>
  <c r="X552" i="11"/>
  <c r="X317" i="11"/>
  <c r="X383" i="11"/>
  <c r="X437" i="11"/>
  <c r="X469" i="11"/>
  <c r="X501" i="11"/>
  <c r="X533" i="11"/>
  <c r="X561" i="11"/>
  <c r="X406" i="11"/>
  <c r="X470" i="11"/>
  <c r="X534" i="11"/>
  <c r="X575" i="11"/>
  <c r="X591" i="11"/>
  <c r="X607" i="11"/>
  <c r="X623" i="11"/>
  <c r="X639" i="11"/>
  <c r="X648" i="11"/>
  <c r="X574" i="11"/>
  <c r="X594" i="11"/>
  <c r="X626" i="11"/>
  <c r="X403" i="11"/>
  <c r="X466" i="11"/>
  <c r="X530" i="11"/>
  <c r="X576" i="11"/>
  <c r="X592" i="11"/>
  <c r="X624" i="11"/>
  <c r="X640" i="11"/>
  <c r="X610" i="11"/>
  <c r="X430" i="11"/>
  <c r="X558" i="11"/>
  <c r="X613" i="11"/>
  <c r="X645" i="11"/>
  <c r="X564" i="11"/>
  <c r="X413" i="11"/>
  <c r="X445" i="11"/>
  <c r="X477" i="11"/>
  <c r="X509" i="11"/>
  <c r="X541" i="11"/>
  <c r="X565" i="11"/>
  <c r="X422" i="11"/>
  <c r="X486" i="11"/>
  <c r="X550" i="11"/>
  <c r="X579" i="11"/>
  <c r="X595" i="11"/>
  <c r="X611" i="11"/>
  <c r="X627" i="11"/>
  <c r="X643" i="11"/>
  <c r="X458" i="11"/>
  <c r="X582" i="11"/>
  <c r="X598" i="11"/>
  <c r="X642" i="11"/>
  <c r="X418" i="11"/>
  <c r="X482" i="11"/>
  <c r="X546" i="11"/>
  <c r="X580" i="11"/>
  <c r="X596" i="11"/>
  <c r="X612" i="11"/>
  <c r="X628" i="11"/>
  <c r="X644" i="11"/>
  <c r="X442" i="11"/>
  <c r="X614" i="11"/>
  <c r="X331" i="11"/>
  <c r="X446" i="11"/>
  <c r="X510" i="11"/>
  <c r="X566" i="11"/>
  <c r="X585" i="11"/>
  <c r="X601" i="11"/>
  <c r="X617" i="11"/>
  <c r="X633" i="11"/>
  <c r="X649" i="11"/>
  <c r="X490" i="11"/>
  <c r="X570" i="11"/>
  <c r="X600" i="11"/>
  <c r="X652" i="11"/>
  <c r="X618" i="11"/>
  <c r="X462" i="11"/>
  <c r="X526" i="11"/>
  <c r="X589" i="11"/>
  <c r="X621" i="11"/>
  <c r="X653" i="11"/>
  <c r="X630" i="11"/>
  <c r="X421" i="11"/>
  <c r="X453" i="11"/>
  <c r="X485" i="11"/>
  <c r="X517" i="11"/>
  <c r="X549" i="11"/>
  <c r="X569" i="11"/>
  <c r="X438" i="11"/>
  <c r="X502" i="11"/>
  <c r="X562" i="11"/>
  <c r="X583" i="11"/>
  <c r="X599" i="11"/>
  <c r="X615" i="11"/>
  <c r="X631" i="11"/>
  <c r="X647" i="11"/>
  <c r="X522" i="11"/>
  <c r="X586" i="11"/>
  <c r="X602" i="11"/>
  <c r="X301" i="11"/>
  <c r="X434" i="11"/>
  <c r="X498" i="11"/>
  <c r="X568" i="11"/>
  <c r="X584" i="11"/>
  <c r="X616" i="11"/>
  <c r="X632" i="11"/>
  <c r="X578" i="11"/>
  <c r="X395" i="11"/>
  <c r="X573" i="11"/>
  <c r="X605" i="11"/>
  <c r="X637" i="11"/>
  <c r="X506" i="11"/>
  <c r="X429" i="11"/>
  <c r="X461" i="11"/>
  <c r="X493" i="11"/>
  <c r="X525" i="11"/>
  <c r="X557" i="11"/>
  <c r="X363" i="11"/>
  <c r="X454" i="11"/>
  <c r="X518" i="11"/>
  <c r="X571" i="11"/>
  <c r="X587" i="11"/>
  <c r="X603" i="11"/>
  <c r="X619" i="11"/>
  <c r="X635" i="11"/>
  <c r="X651" i="11"/>
  <c r="X554" i="11"/>
  <c r="X590" i="11"/>
  <c r="X622" i="11"/>
  <c r="X347" i="11"/>
  <c r="X450" i="11"/>
  <c r="X514" i="11"/>
  <c r="X572" i="11"/>
  <c r="X588" i="11"/>
  <c r="X604" i="11"/>
  <c r="X620" i="11"/>
  <c r="X636" i="11"/>
  <c r="X410" i="11"/>
  <c r="X606" i="11"/>
  <c r="X634" i="11"/>
  <c r="X414" i="11"/>
  <c r="X478" i="11"/>
  <c r="X542" i="11"/>
  <c r="X577" i="11"/>
  <c r="X593" i="11"/>
  <c r="X609" i="11"/>
  <c r="X625" i="11"/>
  <c r="X641" i="11"/>
  <c r="X379" i="11"/>
  <c r="X538" i="11"/>
  <c r="X646" i="11"/>
  <c r="X608" i="11"/>
  <c r="X426" i="11"/>
  <c r="X638" i="11"/>
  <c r="X494" i="11"/>
  <c r="X581" i="11"/>
  <c r="X597" i="11"/>
  <c r="X629" i="11"/>
  <c r="X474" i="11"/>
  <c r="X650" i="11"/>
  <c r="Y67" i="11"/>
  <c r="Y81" i="11"/>
  <c r="Y74" i="11"/>
  <c r="Y90" i="11"/>
  <c r="Y79" i="11"/>
  <c r="Y72" i="11"/>
  <c r="Y103" i="11"/>
  <c r="Y119" i="11"/>
  <c r="Y92" i="11"/>
  <c r="Y108" i="11"/>
  <c r="Y124" i="11"/>
  <c r="Y93" i="11"/>
  <c r="Y109" i="11"/>
  <c r="Y125" i="11"/>
  <c r="Y126" i="11"/>
  <c r="Y144" i="11"/>
  <c r="Y160" i="11"/>
  <c r="Y122" i="11"/>
  <c r="Y145" i="11"/>
  <c r="Y161" i="11"/>
  <c r="Y127" i="11"/>
  <c r="Y142" i="11"/>
  <c r="Y158" i="11"/>
  <c r="Y143" i="11"/>
  <c r="Y179" i="11"/>
  <c r="Y195" i="11"/>
  <c r="Y211" i="11"/>
  <c r="Y227" i="11"/>
  <c r="Y243" i="11"/>
  <c r="Y139" i="11"/>
  <c r="Y176" i="11"/>
  <c r="Y192" i="11"/>
  <c r="Y208" i="11"/>
  <c r="Y224" i="11"/>
  <c r="Y240" i="11"/>
  <c r="Y135" i="11"/>
  <c r="Y173" i="11"/>
  <c r="Y189" i="11"/>
  <c r="Y205" i="11"/>
  <c r="Y221" i="11"/>
  <c r="Y237" i="11"/>
  <c r="Y178" i="11"/>
  <c r="Y242" i="11"/>
  <c r="Y261" i="11"/>
  <c r="Y277" i="11"/>
  <c r="Y293" i="11"/>
  <c r="Y309" i="11"/>
  <c r="Y174" i="11"/>
  <c r="Y238" i="11"/>
  <c r="Y266" i="11"/>
  <c r="Y282" i="11"/>
  <c r="Y298" i="11"/>
  <c r="Y314" i="11"/>
  <c r="Y170" i="11"/>
  <c r="Y234" i="11"/>
  <c r="Y267" i="11"/>
  <c r="Y283" i="11"/>
  <c r="Y299" i="11"/>
  <c r="Y315" i="11"/>
  <c r="Y264" i="11"/>
  <c r="Y321" i="11"/>
  <c r="Y339" i="11"/>
  <c r="Y355" i="11"/>
  <c r="Y371" i="11"/>
  <c r="Y387" i="11"/>
  <c r="Y403" i="11"/>
  <c r="Y292" i="11"/>
  <c r="Y332" i="11"/>
  <c r="Y348" i="11"/>
  <c r="Y364" i="11"/>
  <c r="Y380" i="11"/>
  <c r="Y182" i="11"/>
  <c r="Y288" i="11"/>
  <c r="Y329" i="11"/>
  <c r="Y71" i="11"/>
  <c r="Y85" i="11"/>
  <c r="Y78" i="11"/>
  <c r="Y65" i="11"/>
  <c r="Y83" i="11"/>
  <c r="Y88" i="11"/>
  <c r="Y107" i="11"/>
  <c r="Y123" i="11"/>
  <c r="Y96" i="11"/>
  <c r="Y112" i="11"/>
  <c r="Y128" i="11"/>
  <c r="Y97" i="11"/>
  <c r="Y113" i="11"/>
  <c r="Y129" i="11"/>
  <c r="Y132" i="11"/>
  <c r="Y148" i="11"/>
  <c r="Y164" i="11"/>
  <c r="Y133" i="11"/>
  <c r="Y149" i="11"/>
  <c r="Y165" i="11"/>
  <c r="Y130" i="11"/>
  <c r="Y146" i="11"/>
  <c r="Y162" i="11"/>
  <c r="Y159" i="11"/>
  <c r="Y183" i="11"/>
  <c r="Y199" i="11"/>
  <c r="Y215" i="11"/>
  <c r="Y231" i="11"/>
  <c r="Y247" i="11"/>
  <c r="Y155" i="11"/>
  <c r="Y180" i="11"/>
  <c r="Y196" i="11"/>
  <c r="Y212" i="11"/>
  <c r="Y228" i="11"/>
  <c r="Y244" i="11"/>
  <c r="Y151" i="11"/>
  <c r="Y177" i="11"/>
  <c r="Y193" i="11"/>
  <c r="Y209" i="11"/>
  <c r="Y225" i="11"/>
  <c r="Y241" i="11"/>
  <c r="Y194" i="11"/>
  <c r="Y250" i="11"/>
  <c r="Y265" i="11"/>
  <c r="Y281" i="11"/>
  <c r="Y297" i="11"/>
  <c r="Y313" i="11"/>
  <c r="Y190" i="11"/>
  <c r="Y254" i="11"/>
  <c r="Y270" i="11"/>
  <c r="Y286" i="11"/>
  <c r="Y302" i="11"/>
  <c r="Y318" i="11"/>
  <c r="Y186" i="11"/>
  <c r="Y255" i="11"/>
  <c r="Y271" i="11"/>
  <c r="Y287" i="11"/>
  <c r="Y303" i="11"/>
  <c r="Y319" i="11"/>
  <c r="Y280" i="11"/>
  <c r="Y327" i="11"/>
  <c r="Y343" i="11"/>
  <c r="Y359" i="11"/>
  <c r="Y375" i="11"/>
  <c r="Y391" i="11"/>
  <c r="Y198" i="11"/>
  <c r="Y308" i="11"/>
  <c r="Y336" i="11"/>
  <c r="Y352" i="11"/>
  <c r="Y368" i="11"/>
  <c r="Y384" i="11"/>
  <c r="Y246" i="11"/>
  <c r="Y304" i="11"/>
  <c r="Y333" i="11"/>
  <c r="Y349" i="11"/>
  <c r="Y365" i="11"/>
  <c r="Y381" i="11"/>
  <c r="Y397" i="11"/>
  <c r="Y326" i="11"/>
  <c r="Y390" i="11"/>
  <c r="Y414" i="11"/>
  <c r="Y430" i="11"/>
  <c r="Y446" i="11"/>
  <c r="Y462" i="11"/>
  <c r="Y478" i="11"/>
  <c r="Y494" i="11"/>
  <c r="Y73" i="11"/>
  <c r="Y66" i="11"/>
  <c r="Y82" i="11"/>
  <c r="Y69" i="11"/>
  <c r="Y87" i="11"/>
  <c r="Y95" i="11"/>
  <c r="Y111" i="11"/>
  <c r="Y76" i="11"/>
  <c r="Y100" i="11"/>
  <c r="Y116" i="11"/>
  <c r="Y68" i="11"/>
  <c r="Y101" i="11"/>
  <c r="Y117" i="11"/>
  <c r="Y94" i="11"/>
  <c r="Y136" i="11"/>
  <c r="Y152" i="11"/>
  <c r="Y84" i="11"/>
  <c r="Y137" i="11"/>
  <c r="Y153" i="11"/>
  <c r="Y102" i="11"/>
  <c r="Y134" i="11"/>
  <c r="Y150" i="11"/>
  <c r="Y166" i="11"/>
  <c r="Y171" i="11"/>
  <c r="Y187" i="11"/>
  <c r="Y203" i="11"/>
  <c r="Y219" i="11"/>
  <c r="Y235" i="11"/>
  <c r="Y251" i="11"/>
  <c r="Y168" i="11"/>
  <c r="Y184" i="11"/>
  <c r="Y200" i="11"/>
  <c r="Y216" i="11"/>
  <c r="Y232" i="11"/>
  <c r="Y248" i="11"/>
  <c r="Y167" i="11"/>
  <c r="Y181" i="11"/>
  <c r="Y197" i="11"/>
  <c r="Y213" i="11"/>
  <c r="Y229" i="11"/>
  <c r="Y245" i="11"/>
  <c r="Y210" i="11"/>
  <c r="Y253" i="11"/>
  <c r="Y269" i="11"/>
  <c r="Y285" i="11"/>
  <c r="Y301" i="11"/>
  <c r="Y317" i="11"/>
  <c r="Y206" i="11"/>
  <c r="Y258" i="11"/>
  <c r="Y274" i="11"/>
  <c r="Y290" i="11"/>
  <c r="Y306" i="11"/>
  <c r="Y322" i="11"/>
  <c r="Y202" i="11"/>
  <c r="Y259" i="11"/>
  <c r="Y275" i="11"/>
  <c r="Y291" i="11"/>
  <c r="Y307" i="11"/>
  <c r="Y323" i="11"/>
  <c r="Y296" i="11"/>
  <c r="Y331" i="11"/>
  <c r="Y347" i="11"/>
  <c r="Y363" i="11"/>
  <c r="Y379" i="11"/>
  <c r="Y395" i="11"/>
  <c r="Y260" i="11"/>
  <c r="Y324" i="11"/>
  <c r="Y340" i="11"/>
  <c r="Y356" i="11"/>
  <c r="Y372" i="11"/>
  <c r="Y388" i="11"/>
  <c r="Y256" i="11"/>
  <c r="Y320" i="11"/>
  <c r="Y337" i="11"/>
  <c r="Y77" i="11"/>
  <c r="Y70" i="11"/>
  <c r="Y86" i="11"/>
  <c r="Y75" i="11"/>
  <c r="Y91" i="11"/>
  <c r="Y99" i="11"/>
  <c r="Y115" i="11"/>
  <c r="Y89" i="11"/>
  <c r="Y104" i="11"/>
  <c r="Y120" i="11"/>
  <c r="Y80" i="11"/>
  <c r="Y105" i="11"/>
  <c r="Y121" i="11"/>
  <c r="Y110" i="11"/>
  <c r="Y140" i="11"/>
  <c r="Y156" i="11"/>
  <c r="Y106" i="11"/>
  <c r="Y141" i="11"/>
  <c r="Y157" i="11"/>
  <c r="Y118" i="11"/>
  <c r="Y138" i="11"/>
  <c r="Y154" i="11"/>
  <c r="Y114" i="11"/>
  <c r="Y175" i="11"/>
  <c r="Y191" i="11"/>
  <c r="Y207" i="11"/>
  <c r="Y223" i="11"/>
  <c r="Y239" i="11"/>
  <c r="Y98" i="11"/>
  <c r="Y172" i="11"/>
  <c r="Y188" i="11"/>
  <c r="Y204" i="11"/>
  <c r="Y220" i="11"/>
  <c r="Y236" i="11"/>
  <c r="Y252" i="11"/>
  <c r="Y169" i="11"/>
  <c r="Y185" i="11"/>
  <c r="Y201" i="11"/>
  <c r="Y217" i="11"/>
  <c r="Y233" i="11"/>
  <c r="Y249" i="11"/>
  <c r="Y226" i="11"/>
  <c r="Y257" i="11"/>
  <c r="Y273" i="11"/>
  <c r="Y289" i="11"/>
  <c r="Y305" i="11"/>
  <c r="Y163" i="11"/>
  <c r="Y222" i="11"/>
  <c r="Y262" i="11"/>
  <c r="Y278" i="11"/>
  <c r="Y294" i="11"/>
  <c r="Y310" i="11"/>
  <c r="Y147" i="11"/>
  <c r="Y218" i="11"/>
  <c r="Y263" i="11"/>
  <c r="Y279" i="11"/>
  <c r="Y295" i="11"/>
  <c r="Y311" i="11"/>
  <c r="Y214" i="11"/>
  <c r="Y312" i="11"/>
  <c r="Y335" i="11"/>
  <c r="Y351" i="11"/>
  <c r="Y367" i="11"/>
  <c r="Y383" i="11"/>
  <c r="Y399" i="11"/>
  <c r="Y276" i="11"/>
  <c r="Y328" i="11"/>
  <c r="Y344" i="11"/>
  <c r="Y360" i="11"/>
  <c r="Y376" i="11"/>
  <c r="Y392" i="11"/>
  <c r="Y272" i="11"/>
  <c r="Y325" i="11"/>
  <c r="Y341" i="11"/>
  <c r="Y357" i="11"/>
  <c r="Y373" i="11"/>
  <c r="Y389" i="11"/>
  <c r="Y131" i="11"/>
  <c r="Y358" i="11"/>
  <c r="Y406" i="11"/>
  <c r="Y422" i="11"/>
  <c r="Y438" i="11"/>
  <c r="Y454" i="11"/>
  <c r="Y470" i="11"/>
  <c r="Y486" i="11"/>
  <c r="Y345" i="11"/>
  <c r="Y377" i="11"/>
  <c r="Y300" i="11"/>
  <c r="Y410" i="11"/>
  <c r="Y442" i="11"/>
  <c r="Y474" i="11"/>
  <c r="Y502" i="11"/>
  <c r="Y518" i="11"/>
  <c r="Y534" i="11"/>
  <c r="Y550" i="11"/>
  <c r="Y566" i="11"/>
  <c r="Y354" i="11"/>
  <c r="Y407" i="11"/>
  <c r="Y423" i="11"/>
  <c r="Y439" i="11"/>
  <c r="Y455" i="11"/>
  <c r="Y471" i="11"/>
  <c r="Y487" i="11"/>
  <c r="Y503" i="11"/>
  <c r="Y519" i="11"/>
  <c r="Y535" i="11"/>
  <c r="Y551" i="11"/>
  <c r="Y334" i="11"/>
  <c r="Y402" i="11"/>
  <c r="Y416" i="11"/>
  <c r="Y432" i="11"/>
  <c r="Y448" i="11"/>
  <c r="Y464" i="11"/>
  <c r="Y480" i="11"/>
  <c r="Y496" i="11"/>
  <c r="Y512" i="11"/>
  <c r="Y528" i="11"/>
  <c r="Y544" i="11"/>
  <c r="Y560" i="11"/>
  <c r="Y400" i="11"/>
  <c r="Y453" i="11"/>
  <c r="Y517" i="11"/>
  <c r="Y570" i="11"/>
  <c r="Y586" i="11"/>
  <c r="Y602" i="11"/>
  <c r="Y618" i="11"/>
  <c r="Y634" i="11"/>
  <c r="Y650" i="11"/>
  <c r="Y425" i="11"/>
  <c r="Y621" i="11"/>
  <c r="Y316" i="11"/>
  <c r="Y449" i="11"/>
  <c r="Y513" i="11"/>
  <c r="Y571" i="11"/>
  <c r="Y587" i="11"/>
  <c r="Y603" i="11"/>
  <c r="Y619" i="11"/>
  <c r="Y635" i="11"/>
  <c r="Y473" i="11"/>
  <c r="Y537" i="11"/>
  <c r="Y589" i="11"/>
  <c r="Y649" i="11"/>
  <c r="Y429" i="11"/>
  <c r="Y493" i="11"/>
  <c r="Y557" i="11"/>
  <c r="Y580" i="11"/>
  <c r="Y596" i="11"/>
  <c r="Y612" i="11"/>
  <c r="Y628" i="11"/>
  <c r="Y644" i="11"/>
  <c r="Y441" i="11"/>
  <c r="Y601" i="11"/>
  <c r="Y625" i="11"/>
  <c r="Y353" i="11"/>
  <c r="Y385" i="11"/>
  <c r="Y342" i="11"/>
  <c r="Y418" i="11"/>
  <c r="Y450" i="11"/>
  <c r="Y482" i="11"/>
  <c r="Y506" i="11"/>
  <c r="Y522" i="11"/>
  <c r="Y538" i="11"/>
  <c r="Y554" i="11"/>
  <c r="Y230" i="11"/>
  <c r="Y370" i="11"/>
  <c r="Y411" i="11"/>
  <c r="Y427" i="11"/>
  <c r="Y443" i="11"/>
  <c r="Y459" i="11"/>
  <c r="Y475" i="11"/>
  <c r="Y491" i="11"/>
  <c r="Y507" i="11"/>
  <c r="Y523" i="11"/>
  <c r="Y539" i="11"/>
  <c r="Y555" i="11"/>
  <c r="Y350" i="11"/>
  <c r="Y404" i="11"/>
  <c r="Y420" i="11"/>
  <c r="Y436" i="11"/>
  <c r="Y452" i="11"/>
  <c r="Y468" i="11"/>
  <c r="Y484" i="11"/>
  <c r="Y500" i="11"/>
  <c r="Y516" i="11"/>
  <c r="Y532" i="11"/>
  <c r="Y548" i="11"/>
  <c r="Y564" i="11"/>
  <c r="Y405" i="11"/>
  <c r="Y469" i="11"/>
  <c r="Y533" i="11"/>
  <c r="Y574" i="11"/>
  <c r="Y590" i="11"/>
  <c r="Y606" i="11"/>
  <c r="Y622" i="11"/>
  <c r="Y638" i="11"/>
  <c r="Y647" i="11"/>
  <c r="Y569" i="11"/>
  <c r="Y633" i="11"/>
  <c r="Y362" i="11"/>
  <c r="Y465" i="11"/>
  <c r="Y529" i="11"/>
  <c r="Y575" i="11"/>
  <c r="Y591" i="11"/>
  <c r="Y607" i="11"/>
  <c r="Y623" i="11"/>
  <c r="Y639" i="11"/>
  <c r="Y489" i="11"/>
  <c r="Y553" i="11"/>
  <c r="Y593" i="11"/>
  <c r="Y653" i="11"/>
  <c r="Y445" i="11"/>
  <c r="Y509" i="11"/>
  <c r="Y563" i="11"/>
  <c r="Y584" i="11"/>
  <c r="Y600" i="11"/>
  <c r="Y616" i="11"/>
  <c r="Y632" i="11"/>
  <c r="Y648" i="11"/>
  <c r="Y457" i="11"/>
  <c r="Y605" i="11"/>
  <c r="Y629" i="11"/>
  <c r="Y361" i="11"/>
  <c r="Y393" i="11"/>
  <c r="Y374" i="11"/>
  <c r="Y426" i="11"/>
  <c r="Y458" i="11"/>
  <c r="Y490" i="11"/>
  <c r="Y510" i="11"/>
  <c r="Y526" i="11"/>
  <c r="Y542" i="11"/>
  <c r="Y558" i="11"/>
  <c r="Y284" i="11"/>
  <c r="Y386" i="11"/>
  <c r="Y415" i="11"/>
  <c r="Y431" i="11"/>
  <c r="Y447" i="11"/>
  <c r="Y463" i="11"/>
  <c r="Y479" i="11"/>
  <c r="Y495" i="11"/>
  <c r="Y511" i="11"/>
  <c r="Y527" i="11"/>
  <c r="Y543" i="11"/>
  <c r="Y559" i="11"/>
  <c r="Y366" i="11"/>
  <c r="Y408" i="11"/>
  <c r="Y424" i="11"/>
  <c r="Y440" i="11"/>
  <c r="Y456" i="11"/>
  <c r="Y472" i="11"/>
  <c r="Y488" i="11"/>
  <c r="Y504" i="11"/>
  <c r="Y520" i="11"/>
  <c r="Y536" i="11"/>
  <c r="Y552" i="11"/>
  <c r="Y568" i="11"/>
  <c r="Y421" i="11"/>
  <c r="Y485" i="11"/>
  <c r="Y549" i="11"/>
  <c r="Y578" i="11"/>
  <c r="Y594" i="11"/>
  <c r="Y610" i="11"/>
  <c r="Y626" i="11"/>
  <c r="Y642" i="11"/>
  <c r="Y394" i="11"/>
  <c r="Y573" i="11"/>
  <c r="Y637" i="11"/>
  <c r="Y417" i="11"/>
  <c r="Y481" i="11"/>
  <c r="Y545" i="11"/>
  <c r="Y579" i="11"/>
  <c r="Y595" i="11"/>
  <c r="Y611" i="11"/>
  <c r="Y627" i="11"/>
  <c r="Y643" i="11"/>
  <c r="Y505" i="11"/>
  <c r="Y581" i="11"/>
  <c r="Y597" i="11"/>
  <c r="Y346" i="11"/>
  <c r="Y461" i="11"/>
  <c r="Y525" i="11"/>
  <c r="Y572" i="11"/>
  <c r="Y588" i="11"/>
  <c r="Y604" i="11"/>
  <c r="Y620" i="11"/>
  <c r="Y636" i="11"/>
  <c r="Y652" i="11"/>
  <c r="Y561" i="11"/>
  <c r="Y613" i="11"/>
  <c r="Y369" i="11"/>
  <c r="Y401" i="11"/>
  <c r="Y398" i="11"/>
  <c r="Y434" i="11"/>
  <c r="Y466" i="11"/>
  <c r="Y498" i="11"/>
  <c r="Y514" i="11"/>
  <c r="Y530" i="11"/>
  <c r="Y546" i="11"/>
  <c r="Y562" i="11"/>
  <c r="Y338" i="11"/>
  <c r="Y396" i="11"/>
  <c r="Y419" i="11"/>
  <c r="Y435" i="11"/>
  <c r="Y451" i="11"/>
  <c r="Y467" i="11"/>
  <c r="Y483" i="11"/>
  <c r="Y499" i="11"/>
  <c r="Y515" i="11"/>
  <c r="Y531" i="11"/>
  <c r="Y547" i="11"/>
  <c r="Y268" i="11"/>
  <c r="Y382" i="11"/>
  <c r="Y412" i="11"/>
  <c r="Y428" i="11"/>
  <c r="Y444" i="11"/>
  <c r="Y460" i="11"/>
  <c r="Y476" i="11"/>
  <c r="Y492" i="11"/>
  <c r="Y508" i="11"/>
  <c r="Y524" i="11"/>
  <c r="Y540" i="11"/>
  <c r="Y556" i="11"/>
  <c r="Y378" i="11"/>
  <c r="Y437" i="11"/>
  <c r="Y501" i="11"/>
  <c r="Y567" i="11"/>
  <c r="Y582" i="11"/>
  <c r="Y598" i="11"/>
  <c r="Y614" i="11"/>
  <c r="Y630" i="11"/>
  <c r="Y646" i="11"/>
  <c r="Y409" i="11"/>
  <c r="Y609" i="11"/>
  <c r="Y641" i="11"/>
  <c r="Y433" i="11"/>
  <c r="Y497" i="11"/>
  <c r="Y565" i="11"/>
  <c r="Y583" i="11"/>
  <c r="Y599" i="11"/>
  <c r="Y615" i="11"/>
  <c r="Y631" i="11"/>
  <c r="Y651" i="11"/>
  <c r="Y521" i="11"/>
  <c r="Y585" i="11"/>
  <c r="Y645" i="11"/>
  <c r="Y413" i="11"/>
  <c r="Y477" i="11"/>
  <c r="Y541" i="11"/>
  <c r="Y576" i="11"/>
  <c r="Y592" i="11"/>
  <c r="Y608" i="11"/>
  <c r="Y624" i="11"/>
  <c r="Y640" i="11"/>
  <c r="Y330" i="11"/>
  <c r="Y577" i="11"/>
  <c r="Y617" i="11"/>
  <c r="Q70" i="11"/>
  <c r="B21" i="11" s="1"/>
  <c r="Q72" i="11" l="1"/>
  <c r="B23" i="11" s="1"/>
  <c r="Q71" i="11"/>
  <c r="B22" i="11" s="1"/>
  <c r="C29" i="9" l="1"/>
  <c r="D29" i="9"/>
  <c r="E29" i="9"/>
  <c r="F16" i="12"/>
  <c r="B9" i="16" l="1"/>
  <c r="B82" i="10" s="1"/>
  <c r="J8" i="7" l="1"/>
  <c r="C8" i="7"/>
  <c r="E8" i="7" l="1"/>
  <c r="M8" i="7"/>
  <c r="B8" i="7"/>
  <c r="N8" i="7"/>
  <c r="O8" i="7"/>
  <c r="P8" i="7"/>
  <c r="C10" i="7" l="1"/>
  <c r="E10" i="7" l="1"/>
  <c r="B10" i="7"/>
  <c r="N10" i="7"/>
  <c r="C71" i="10" s="1"/>
  <c r="M10" i="7"/>
  <c r="B71" i="10" s="1"/>
  <c r="P10" i="7"/>
  <c r="E71" i="10" s="1"/>
  <c r="O10" i="7"/>
  <c r="D71" i="10" s="1"/>
  <c r="C16" i="10" l="1"/>
  <c r="C28" i="9"/>
  <c r="D28" i="9"/>
  <c r="E28" i="9"/>
  <c r="B30" i="9"/>
  <c r="E22" i="9" l="1"/>
  <c r="C21" i="9"/>
  <c r="C18" i="9" s="1"/>
  <c r="C23" i="9" s="1"/>
  <c r="D21" i="9"/>
  <c r="D18" i="9" s="1"/>
  <c r="E21" i="9"/>
  <c r="E18" i="9" s="1"/>
  <c r="C22" i="9"/>
  <c r="D22" i="9"/>
  <c r="B21" i="9"/>
  <c r="B22" i="9"/>
  <c r="B31" i="9" s="1"/>
  <c r="B65" i="10" s="1"/>
  <c r="C10" i="8"/>
  <c r="C12" i="8" s="1"/>
  <c r="F12" i="8" l="1"/>
  <c r="E12" i="8"/>
  <c r="D12" i="8"/>
  <c r="C25" i="9"/>
  <c r="C26" i="9" s="1"/>
  <c r="C90" i="10" s="1"/>
  <c r="E23" i="9"/>
  <c r="E25" i="9" s="1"/>
  <c r="E26" i="9" s="1"/>
  <c r="E90" i="10" s="1"/>
  <c r="D23" i="9"/>
  <c r="D25" i="9" s="1"/>
  <c r="D26" i="9" s="1"/>
  <c r="D90" i="10" s="1"/>
  <c r="E80" i="10" l="1"/>
  <c r="C80" i="10"/>
  <c r="B80" i="10"/>
  <c r="C62" i="10"/>
  <c r="D62" i="10"/>
  <c r="E62" i="10"/>
  <c r="I16" i="14" l="1"/>
  <c r="G16" i="14"/>
  <c r="H16" i="14"/>
  <c r="I10" i="14"/>
  <c r="H10" i="14"/>
  <c r="G10" i="14"/>
  <c r="E11" i="9"/>
  <c r="E57" i="10" s="1"/>
  <c r="D11" i="9"/>
  <c r="D57" i="10" s="1"/>
  <c r="C11" i="9"/>
  <c r="C57" i="10" s="1"/>
  <c r="G11" i="15" l="1"/>
  <c r="B12" i="10"/>
  <c r="C44" i="10" l="1"/>
  <c r="D44" i="10"/>
  <c r="E44" i="10"/>
  <c r="C37" i="10"/>
  <c r="D37" i="10"/>
  <c r="E37" i="10"/>
  <c r="B37" i="10"/>
  <c r="D16" i="10"/>
  <c r="E16" i="10"/>
  <c r="B16" i="10"/>
  <c r="C15" i="10"/>
  <c r="D15" i="10"/>
  <c r="E15" i="10"/>
  <c r="B15" i="10"/>
  <c r="C12" i="10"/>
  <c r="D12" i="10"/>
  <c r="E12" i="10"/>
  <c r="I39" i="15"/>
  <c r="H39" i="15"/>
  <c r="G39" i="15"/>
  <c r="I33" i="15"/>
  <c r="E36" i="10" s="1"/>
  <c r="H33" i="15"/>
  <c r="D36" i="10" s="1"/>
  <c r="G33" i="15"/>
  <c r="C36" i="10" s="1"/>
  <c r="I32" i="15"/>
  <c r="I27" i="15"/>
  <c r="E42" i="10" s="1"/>
  <c r="H27" i="15"/>
  <c r="G27" i="15"/>
  <c r="C42" i="10" s="1"/>
  <c r="I23" i="15"/>
  <c r="G23" i="15"/>
  <c r="I11" i="15"/>
  <c r="H11" i="15"/>
  <c r="F11" i="15"/>
  <c r="I30" i="14"/>
  <c r="H30" i="14"/>
  <c r="G30" i="14"/>
  <c r="F30" i="14"/>
  <c r="I26" i="14"/>
  <c r="I25" i="14" s="1"/>
  <c r="I23" i="14" s="1"/>
  <c r="H26" i="14"/>
  <c r="G26" i="14"/>
  <c r="F26" i="14"/>
  <c r="H25" i="14"/>
  <c r="H23" i="14" s="1"/>
  <c r="G25" i="14"/>
  <c r="G23" i="14" s="1"/>
  <c r="I9" i="14"/>
  <c r="H9" i="14"/>
  <c r="G9" i="14"/>
  <c r="F9" i="14"/>
  <c r="C59" i="10"/>
  <c r="D59" i="10"/>
  <c r="E59" i="10"/>
  <c r="B59" i="10"/>
  <c r="C58" i="10"/>
  <c r="D58" i="10"/>
  <c r="E58" i="10"/>
  <c r="I80" i="12"/>
  <c r="H80" i="12"/>
  <c r="G80" i="12"/>
  <c r="G79" i="12" s="1"/>
  <c r="F80" i="12"/>
  <c r="F79" i="12" s="1"/>
  <c r="I79" i="12"/>
  <c r="H79" i="12"/>
  <c r="I74" i="12"/>
  <c r="H74" i="12"/>
  <c r="G74" i="12"/>
  <c r="F73" i="12"/>
  <c r="I73" i="12"/>
  <c r="H73" i="12"/>
  <c r="G73" i="12"/>
  <c r="I69" i="12"/>
  <c r="H69" i="12"/>
  <c r="G69" i="12"/>
  <c r="G68" i="12" s="1"/>
  <c r="F69" i="12"/>
  <c r="F68" i="12" s="1"/>
  <c r="I68" i="12"/>
  <c r="H68" i="12"/>
  <c r="I55" i="12"/>
  <c r="H55" i="12"/>
  <c r="G55" i="12"/>
  <c r="F55" i="12"/>
  <c r="I45" i="12"/>
  <c r="H45" i="12"/>
  <c r="G45" i="12"/>
  <c r="I38" i="12"/>
  <c r="H38" i="12"/>
  <c r="G38" i="12"/>
  <c r="G37" i="12" s="1"/>
  <c r="F38" i="12"/>
  <c r="F37" i="12" s="1"/>
  <c r="I37" i="12"/>
  <c r="H37" i="12"/>
  <c r="I34" i="12"/>
  <c r="H34" i="12"/>
  <c r="G34" i="12"/>
  <c r="G32" i="12" s="1"/>
  <c r="C45" i="11" s="1"/>
  <c r="F34" i="12"/>
  <c r="F32" i="12" s="1"/>
  <c r="B45" i="11" s="1"/>
  <c r="B42" i="11" s="1"/>
  <c r="I32" i="12"/>
  <c r="E45" i="11" s="1"/>
  <c r="H32" i="12"/>
  <c r="D45" i="11" s="1"/>
  <c r="I28" i="12"/>
  <c r="H28" i="12"/>
  <c r="G28" i="12"/>
  <c r="F28" i="12"/>
  <c r="I24" i="12"/>
  <c r="E43" i="11" s="1"/>
  <c r="H24" i="12"/>
  <c r="D43" i="11" s="1"/>
  <c r="G24" i="12"/>
  <c r="I23" i="12"/>
  <c r="I22" i="12" s="1"/>
  <c r="I16" i="12"/>
  <c r="H16" i="12"/>
  <c r="G16" i="12"/>
  <c r="G23" i="12" l="1"/>
  <c r="G22" i="12" s="1"/>
  <c r="C43" i="11"/>
  <c r="C42" i="11" s="1"/>
  <c r="C76" i="10" s="1"/>
  <c r="H24" i="15"/>
  <c r="D42" i="10"/>
  <c r="D42" i="11"/>
  <c r="D76" i="10" s="1"/>
  <c r="G67" i="12"/>
  <c r="G24" i="15"/>
  <c r="C91" i="10"/>
  <c r="H23" i="12"/>
  <c r="H22" i="12" s="1"/>
  <c r="H54" i="12" s="1"/>
  <c r="E42" i="11"/>
  <c r="E76" i="10" s="1"/>
  <c r="H67" i="12"/>
  <c r="I67" i="12"/>
  <c r="I24" i="15"/>
  <c r="G32" i="15"/>
  <c r="E91" i="10"/>
  <c r="B76" i="10"/>
  <c r="I54" i="12"/>
  <c r="E54" i="10" s="1"/>
  <c r="F25" i="14"/>
  <c r="F23" i="14" s="1"/>
  <c r="F36" i="14" s="1"/>
  <c r="F24" i="15"/>
  <c r="I36" i="14"/>
  <c r="G36" i="14"/>
  <c r="H36" i="14"/>
  <c r="F32" i="15"/>
  <c r="F22" i="12"/>
  <c r="B91" i="10"/>
  <c r="D91" i="10"/>
  <c r="F67" i="12"/>
  <c r="H32" i="15"/>
  <c r="H23" i="15"/>
  <c r="G54" i="12"/>
  <c r="H66" i="12" l="1"/>
  <c r="H78" i="12" s="1"/>
  <c r="H88" i="12" s="1"/>
  <c r="H15" i="15" s="1"/>
  <c r="H9" i="15" s="1"/>
  <c r="H45" i="15" s="1"/>
  <c r="D54" i="10"/>
  <c r="G66" i="12"/>
  <c r="G78" i="12" s="1"/>
  <c r="G88" i="12" s="1"/>
  <c r="G15" i="15" s="1"/>
  <c r="G9" i="15" s="1"/>
  <c r="G45" i="15" s="1"/>
  <c r="C54" i="10"/>
  <c r="D27" i="10"/>
  <c r="I66" i="12"/>
  <c r="I78" i="12" s="1"/>
  <c r="I88" i="12" s="1"/>
  <c r="I15" i="15" s="1"/>
  <c r="I9" i="15" s="1"/>
  <c r="F54" i="12"/>
  <c r="B54" i="10" s="1"/>
  <c r="C27" i="10"/>
  <c r="F66" i="12" l="1"/>
  <c r="F78" i="12" s="1"/>
  <c r="F88" i="12" s="1"/>
  <c r="F15" i="15" s="1"/>
  <c r="F9" i="15" s="1"/>
  <c r="I45" i="15"/>
  <c r="E27" i="10"/>
  <c r="L8" i="7"/>
  <c r="K8" i="7"/>
  <c r="I8" i="7"/>
  <c r="I10" i="7" s="1"/>
  <c r="H8" i="7"/>
  <c r="G8" i="7"/>
  <c r="G10" i="7" s="1"/>
  <c r="F8" i="7"/>
  <c r="D8" i="7"/>
  <c r="B11" i="10"/>
  <c r="B18" i="10" s="1"/>
  <c r="D80" i="10"/>
  <c r="F45" i="15" l="1"/>
  <c r="B27" i="10"/>
  <c r="B32" i="10" s="1"/>
  <c r="D10" i="7"/>
  <c r="H29" i="7"/>
  <c r="E29" i="7"/>
  <c r="I29" i="7"/>
  <c r="L29" i="7"/>
  <c r="H10" i="7"/>
  <c r="M29" i="7"/>
  <c r="B72" i="10" s="1"/>
  <c r="B21" i="10"/>
  <c r="K10" i="7"/>
  <c r="L10" i="7"/>
  <c r="O29" i="7"/>
  <c r="D72" i="10" s="1"/>
  <c r="F10" i="7"/>
  <c r="P29" i="7"/>
  <c r="E72" i="10" s="1"/>
  <c r="N29" i="7"/>
  <c r="C72" i="10" s="1"/>
  <c r="J10" i="7"/>
  <c r="K29" i="7"/>
  <c r="J29" i="7"/>
  <c r="G29" i="7"/>
  <c r="F29" i="7"/>
  <c r="B47" i="10" l="1"/>
  <c r="C30" i="9"/>
  <c r="D30" i="9"/>
  <c r="E30" i="9"/>
  <c r="B92" i="10" l="1"/>
  <c r="E31" i="9"/>
  <c r="D31" i="9"/>
  <c r="C31" i="9"/>
  <c r="E41" i="10"/>
  <c r="D41" i="10"/>
  <c r="C41" i="10"/>
  <c r="E11" i="10"/>
  <c r="D11" i="10"/>
  <c r="D18" i="10" s="1"/>
  <c r="C11" i="10"/>
  <c r="E68" i="10"/>
  <c r="D68" i="10"/>
  <c r="C68" i="10"/>
  <c r="A11" i="9"/>
  <c r="B68" i="10"/>
  <c r="A10" i="9"/>
  <c r="B18" i="9"/>
  <c r="B23" i="9" s="1"/>
  <c r="B25" i="9" s="1"/>
  <c r="B26" i="9" s="1"/>
  <c r="B90" i="10" s="1"/>
  <c r="D32" i="10" l="1"/>
  <c r="D47" i="10" s="1"/>
  <c r="B93" i="10"/>
  <c r="B78" i="10" s="1"/>
  <c r="C18" i="10"/>
  <c r="E18" i="10"/>
  <c r="C32" i="10" l="1"/>
  <c r="C47" i="10" s="1"/>
  <c r="E32" i="10"/>
  <c r="E47" i="10" s="1"/>
  <c r="C21" i="10"/>
  <c r="E21" i="10"/>
  <c r="D21" i="10"/>
  <c r="E65" i="10"/>
  <c r="C65" i="10"/>
  <c r="D65" i="10"/>
  <c r="C92" i="10" l="1"/>
  <c r="C93" i="10" s="1"/>
  <c r="C73" i="10"/>
  <c r="C78" i="10"/>
  <c r="B73" i="10"/>
  <c r="B85" i="10" s="1"/>
  <c r="E92" i="10"/>
  <c r="B49" i="10"/>
  <c r="D49" i="10"/>
  <c r="C49" i="10"/>
  <c r="C85" i="10" l="1"/>
  <c r="B96" i="10"/>
  <c r="E93" i="10"/>
  <c r="E49" i="10"/>
  <c r="D92" i="10"/>
  <c r="E73" i="10" l="1"/>
  <c r="E78" i="10"/>
  <c r="C96" i="10"/>
  <c r="D93" i="10"/>
  <c r="E85" i="10" l="1"/>
  <c r="E96" i="10" s="1"/>
  <c r="D73" i="10"/>
  <c r="D78" i="10"/>
  <c r="D85" i="10" l="1"/>
  <c r="D96" i="10" s="1"/>
</calcChain>
</file>

<file path=xl/sharedStrings.xml><?xml version="1.0" encoding="utf-8"?>
<sst xmlns="http://schemas.openxmlformats.org/spreadsheetml/2006/main" count="597" uniqueCount="394">
  <si>
    <t>Yleinen tehostamistavoite</t>
  </si>
  <si>
    <t>LIIKEVAIHTO</t>
  </si>
  <si>
    <t>PYSYVÄT VASTAAVAT</t>
  </si>
  <si>
    <t>Sijoitukset</t>
  </si>
  <si>
    <t>VAIHTUVAT VASTAAVAT</t>
  </si>
  <si>
    <t>Vaihto-omaisuus</t>
  </si>
  <si>
    <t>Rahoitusarvopaperit</t>
  </si>
  <si>
    <t>VASTAAVAA YHTEENSÄ</t>
  </si>
  <si>
    <t>Rahat ja pankkisaamiset</t>
  </si>
  <si>
    <t>Liittymismaksurahasto</t>
  </si>
  <si>
    <t>Pääomalainat</t>
  </si>
  <si>
    <t>Vapaaehtoiset varaukset</t>
  </si>
  <si>
    <t>VASTATTAVAA YHTEENSÄ</t>
  </si>
  <si>
    <t>Edellisten tilikausien voitto (tappio)</t>
  </si>
  <si>
    <t>Tilikauden voitto (tappio)</t>
  </si>
  <si>
    <t>Poistoero</t>
  </si>
  <si>
    <t>VIERAS PÄÄOMA</t>
  </si>
  <si>
    <t>+</t>
  </si>
  <si>
    <t>Liikearvo</t>
  </si>
  <si>
    <t>Saamiset</t>
  </si>
  <si>
    <t>Muut rahastot</t>
  </si>
  <si>
    <t>Häviösähkö</t>
  </si>
  <si>
    <t xml:space="preserve">– </t>
  </si>
  <si>
    <t>Poistoeron muutos liikearvosta</t>
  </si>
  <si>
    <t>Oikaistu tase</t>
  </si>
  <si>
    <t>Pysyvät vastaavat</t>
  </si>
  <si>
    <t>Vaihtuvat vastaavat</t>
  </si>
  <si>
    <t>Oikaistun taseen loppusumma</t>
  </si>
  <si>
    <t>Vastaavaa</t>
  </si>
  <si>
    <t>Vastattavaa</t>
  </si>
  <si>
    <t>Oma pääoma</t>
  </si>
  <si>
    <t>Oikaistun taseen tasauserä</t>
  </si>
  <si>
    <t>Vieras pääoma</t>
  </si>
  <si>
    <t xml:space="preserve">Korollinen </t>
  </si>
  <si>
    <t>Koroton</t>
  </si>
  <si>
    <t>Vastaavaa yhteensä</t>
  </si>
  <si>
    <t>Vastattavaa yhteensä</t>
  </si>
  <si>
    <t xml:space="preserve">Kohtuullinen tuotto </t>
  </si>
  <si>
    <t>Pääoman painotettu keskikustannus (WACC)</t>
  </si>
  <si>
    <t>Korollisen vieraan pääoman määrä</t>
  </si>
  <si>
    <t>Oman pääoman määrä</t>
  </si>
  <si>
    <t>Velaton beeta</t>
  </si>
  <si>
    <t>Verokanta %</t>
  </si>
  <si>
    <t>Tarkasteluvuosi</t>
  </si>
  <si>
    <t>Kohtuullinen tuotto (t€)</t>
  </si>
  <si>
    <t>Oman pääoman osuus</t>
  </si>
  <si>
    <t>= Toteutunut oikaistu tulos (t€)</t>
  </si>
  <si>
    <t>Laskentaparametrit</t>
  </si>
  <si>
    <t>Syötä kulut lomakkeeseen miinusmerkkisinä ja muutosrivit (vähennys/lisäys) otsikon määrittelemällä merkillä.</t>
  </si>
  <si>
    <t xml:space="preserve">Satunnaiset tuotot </t>
  </si>
  <si>
    <t xml:space="preserve">Satunnaiset kulut </t>
  </si>
  <si>
    <t>Vapaaehtoisten varausten lisäys (-) tai vähennys (+)</t>
  </si>
  <si>
    <t>Sähköverkon aineettomat hyödykkeet</t>
  </si>
  <si>
    <t>Muut aineettomat hyödykkeet</t>
  </si>
  <si>
    <t>Sähköverkon aineelliset hyödykkeet</t>
  </si>
  <si>
    <t>Muut aineelliset hyödykkeet</t>
  </si>
  <si>
    <t>Pakolliset varaukset</t>
  </si>
  <si>
    <t>Ulkopuoliset palvelut</t>
  </si>
  <si>
    <t xml:space="preserve">Ennakkomaksut ja keskeneräiset hankinnat </t>
  </si>
  <si>
    <t>Poistoeron muutos muista pysyvien vastaavien hyödykkeistä</t>
  </si>
  <si>
    <t>Verkon liittymismaksut 31.12.2004 tasearvoonsa</t>
  </si>
  <si>
    <t>Tilinpäätöksen lisätiedot:</t>
  </si>
  <si>
    <t>Tuotot osuuksista saman konsernin yrityksissä</t>
  </si>
  <si>
    <t>Muut korko- ja rahoitustuotot</t>
  </si>
  <si>
    <t>Arvonalentumiset vaihtuvien vastaavien rahoitusarvopapereista</t>
  </si>
  <si>
    <t>Pitkäaikaiset saamiset</t>
  </si>
  <si>
    <t>Lyhytaikaiset saamiset</t>
  </si>
  <si>
    <t>Tilinpäätöksen lisätiedot syötetään ilman etumerkkiä.</t>
  </si>
  <si>
    <t>Saadut konserniavustukset</t>
  </si>
  <si>
    <t>Vakiokorvaukset</t>
  </si>
  <si>
    <t>Rakennuskustannusindeksi 2006</t>
  </si>
  <si>
    <t>Rakennuskustannusindeksi 2007</t>
  </si>
  <si>
    <t>Rakennuskustannusindeksi 2004</t>
  </si>
  <si>
    <t>Suunnitelluista keskeytyksistä asiakkaalle aiheutuneen haitan hinta (euro/kWh) vuoden 2005 rahanarvossa</t>
  </si>
  <si>
    <t>Odottamattomista keskeytyksistä asiakkaalle aiheutuneen haitan hinta (euro/kWh) vuoden 2005 rahanarvossa</t>
  </si>
  <si>
    <t>Odottamattomista keskeytyksistä asiakkaalle aiheutuneen haitan hinta (euro/kW) vuoden 2005 rahanarvossa</t>
  </si>
  <si>
    <t>Suunnitelluista keskeytyksistä asiakkaalle aiheutuneen haitan hinta (euro/kW) vuoden 2005 rahanarvossa</t>
  </si>
  <si>
    <t>Aikajälleenkytkennöistä asiakkaalle aiheutuneen haitan hinta euro/kW vuoden 2005 rahanarvossa</t>
  </si>
  <si>
    <t>Pikakytkennöistä asiakkaalle aiheutuneen haitan hinta euro/kW vuoden 2005 rahanarvossa</t>
  </si>
  <si>
    <t>Rakennuskustannusindeksi 2005</t>
  </si>
  <si>
    <t>2008</t>
  </si>
  <si>
    <t>2007</t>
  </si>
  <si>
    <t>2006</t>
  </si>
  <si>
    <t>Asiakkaan keskimääräinen vuotuinen 1-70 kV:n verkon odottamattomista keskeytyksistä aiheutunut vuosienergioilla painotettu keskeytysaika (tuntia)</t>
  </si>
  <si>
    <t>Asiakkaan keskimääräinen vuotuinen 1-70 kV:n verkon suunnitelluista keskeytyksistä aiheutunut vuosienergioilla painotettu keskeytysaika (tuntia)</t>
  </si>
  <si>
    <t>Asiakkaan keskimääräinen vuotuinen 1-70 kV:n verkon odottamattomista keskeytyksistä aiheutunut vuosienergioilla painotettu keskeytysmäärä (kpl)</t>
  </si>
  <si>
    <t>Asiakkaan keskimääräinen vuotuinen 1-70 kV:n verkon suunnitelluista keskeytyksistä aiheutunut vuosienergioilla painotettu keskeytysmäärä (kpl)</t>
  </si>
  <si>
    <t>Asiakkaan keskimääräinen vuotuinen 1-70 kV:n verkon aikajälleenkytkennöistä aiheutunut vuosienergioilla painotettu keskeytysmäärä (kpl)</t>
  </si>
  <si>
    <t>Asiakkaan keskimääräinen vuotuinen 1-70 kV:n verkon pikakytkennöistä aiheutunut vuosienergioilla painotettu keskeytysmäärä (kpl)</t>
  </si>
  <si>
    <t>Tuntien lukumäärä</t>
  </si>
  <si>
    <t>Muut verkonhaltijan hallinnassa olevaan verkkoon liittyvät VPO:n liittymismaksut tilikauden alussa</t>
  </si>
  <si>
    <t>Muut verkonhaltijan hallinnassa olevaan verkkoon liittyvät VPO:n liittymismaksut tilikauden lopussa</t>
  </si>
  <si>
    <t>Markkinaehtoisten lainojen suojaustuotot</t>
  </si>
  <si>
    <t>Markkinaehtoisten lainojen suojauskustannukset</t>
  </si>
  <si>
    <t>Muun omaisuuden poistoihin kirjatut verkko-omaisuuden poistot</t>
  </si>
  <si>
    <t>Myyntisaamiset</t>
  </si>
  <si>
    <t>Siirtosaamiset</t>
  </si>
  <si>
    <t>Muut saamiset</t>
  </si>
  <si>
    <t xml:space="preserve"> +/– </t>
  </si>
  <si>
    <t>Velat annetuista konserniavustuksista</t>
  </si>
  <si>
    <t>Tilikauden ylijäämä (+) / alijäämä (-) (t€)</t>
  </si>
  <si>
    <t>Muut velat saman konsernin yrityksille</t>
  </si>
  <si>
    <t>Palautettavat liittymismaksut</t>
  </si>
  <si>
    <t xml:space="preserve">Muu pitkäaikainen koroton vieras pääoma </t>
  </si>
  <si>
    <t>Ostovelat</t>
  </si>
  <si>
    <t>Siirtovelat</t>
  </si>
  <si>
    <t>Muut velat</t>
  </si>
  <si>
    <t xml:space="preserve">Muut velat </t>
  </si>
  <si>
    <t>Sisäiset kulut</t>
  </si>
  <si>
    <t>Rakennuskustannusindeksi 2008</t>
  </si>
  <si>
    <t>Rakennuskustannusindeksi 2009</t>
  </si>
  <si>
    <t>Rakennuskustannusindeksi 2010</t>
  </si>
  <si>
    <t>Muut korottomat velat tasearvoonsa</t>
  </si>
  <si>
    <t>Tuotot muista pysyvien vastaavien sijoituksista</t>
  </si>
  <si>
    <t xml:space="preserve">Tuotot osuuksista omistusyhteysyrityksissä </t>
  </si>
  <si>
    <t>HUOM!</t>
  </si>
  <si>
    <t>Liikevoitto (liiketappio)</t>
  </si>
  <si>
    <t>Likvidittömyyspreemio</t>
  </si>
  <si>
    <t>Markkinariskipreemio</t>
  </si>
  <si>
    <t>Ennakkomaksut</t>
  </si>
  <si>
    <t>Rakennuskustannusindeksi 2011</t>
  </si>
  <si>
    <t>Rakennuskustannusindeksi 2012</t>
  </si>
  <si>
    <t>Rakennuskustannusindeksi 2013</t>
  </si>
  <si>
    <t>Rakennuskustannusindeksi 2014</t>
  </si>
  <si>
    <t>Rakennuskustannusindeksi 2015</t>
  </si>
  <si>
    <t>Keskeytyskustannus € vuoden 2005 rahanarvossa</t>
  </si>
  <si>
    <t>Siirretty energia jännitetasoittain (GWh)</t>
  </si>
  <si>
    <t>Verkonhaltijan nimi</t>
  </si>
  <si>
    <t>Verkkopituus (km)</t>
  </si>
  <si>
    <t>0,4 kV</t>
  </si>
  <si>
    <t>1 – 70 kV</t>
  </si>
  <si>
    <t>110 kV</t>
  </si>
  <si>
    <t>Painotettu siirretyn energian määrä (GWh)</t>
  </si>
  <si>
    <t>Tehostamistarve €</t>
  </si>
  <si>
    <t>Tehostamistarve %</t>
  </si>
  <si>
    <t>Siirtymäajan tehostamistavoite % / vuosi</t>
  </si>
  <si>
    <t>Valvontajakso 4,    vuosi</t>
  </si>
  <si>
    <t>Parametriarvot</t>
  </si>
  <si>
    <t>Jännitetaso</t>
  </si>
  <si>
    <t xml:space="preserve">0,4 kv </t>
  </si>
  <si>
    <t>1 – 70 kv</t>
  </si>
  <si>
    <t>110 kv</t>
  </si>
  <si>
    <t>Painokerroin</t>
  </si>
  <si>
    <t>Maksimi</t>
  </si>
  <si>
    <t>2005</t>
  </si>
  <si>
    <t>Tuotosten varjohinnat (rajakustannukset)</t>
  </si>
  <si>
    <t>Kustannus eri varjohinnoilla laskettuna</t>
  </si>
  <si>
    <t>vuosi</t>
  </si>
  <si>
    <t>Verkkotoiminnan harjoittamisen turvaamiseksi tarvittavasta rahoitusomaisuudesta aiheutuva kustannus</t>
  </si>
  <si>
    <t/>
  </si>
  <si>
    <t xml:space="preserve">Tutkimus- ja kehityskustannukset (T&amp;K) </t>
  </si>
  <si>
    <t>Innovaatiokannustin</t>
  </si>
  <si>
    <t>Tuloslaskelman oikaisu ja toteutuneen oikaistun tuloksen laskenta</t>
  </si>
  <si>
    <t>Investointikannustin</t>
  </si>
  <si>
    <t>Laatukannustin</t>
  </si>
  <si>
    <t>Tehostamiskannustin</t>
  </si>
  <si>
    <t>Keskeytyskustannusten vertailutaso korjattuna kyseisen vuoden rahanarvoon</t>
  </si>
  <si>
    <t>Niiden verkonhaltijoiden, joilla ei ole yksiselitteistä KAH-historiaa, tulee syöttää keskeytyskustannusten vertailutasoksi valvontatietojärjestelmässä oleva tieto keskeytyskustannusten vertailutasosta korjattuna kyseisen vuoden rahanarvoon.</t>
  </si>
  <si>
    <t>Keskeytyskustannus €  korjattuna kyseisen vuoden rahanarvoon (KHI)</t>
  </si>
  <si>
    <t>Liikevoittoon (liiketappioon) palautettavat tilinpäätöksen erät</t>
  </si>
  <si>
    <t xml:space="preserve">Rahoitusomaisuus </t>
  </si>
  <si>
    <t>Kontrolloitavat operatiiviset kustannukset yhteensä (t€)</t>
  </si>
  <si>
    <t>(t€)</t>
  </si>
  <si>
    <t>Tehostamiskustannukset (luvut tuhansia €)</t>
  </si>
  <si>
    <t>Verkonhaltijan verkosta 0,4 kV:n ja 1-70kV:n jännitteillä käyttäjille luovutettu energiamäärä (GWh)</t>
  </si>
  <si>
    <t>=</t>
  </si>
  <si>
    <t xml:space="preserve">Aineettomat hyödykkeet </t>
  </si>
  <si>
    <t>Muihin aineettomiin hyödykkeisiin sisältyvä verkko-omaisuus</t>
  </si>
  <si>
    <t>Kantaverkolle maksetut aktivoidut liittymismaksut</t>
  </si>
  <si>
    <t>Muihin aineellisiin hyödykkeisiin sisältyvä verkko-omaisuus</t>
  </si>
  <si>
    <t>OMA PÄÄOMA</t>
  </si>
  <si>
    <t>Osake- osuus- tai muu vastaava pääoma</t>
  </si>
  <si>
    <t>Muut muut rahastot</t>
  </si>
  <si>
    <t>Aineelliset hyödykkeet</t>
  </si>
  <si>
    <t>Tilinpäätössiirtojen kertymä</t>
  </si>
  <si>
    <t>Pitkäaikainen korollinen vieras pääoma</t>
  </si>
  <si>
    <t>Pitkäaikainen koroton vieras pääoma</t>
  </si>
  <si>
    <t>Pitkäaikainen vieras pääoma</t>
  </si>
  <si>
    <t>Pitkäaikaiseen korolliseen velkaan sisältyvät velat annetuista konserniavustuksista</t>
  </si>
  <si>
    <t>Lyhytaikainen korollinen vieras pääoma</t>
  </si>
  <si>
    <t>Lyhytaikainen vieras pääoma</t>
  </si>
  <si>
    <t>Lyhytaikainen koroton vieras pääoma</t>
  </si>
  <si>
    <t>Lisätietoja</t>
  </si>
  <si>
    <t>+/–</t>
  </si>
  <si>
    <t>Valmiiden ja keskeneräisten tuotteiden varastojen muutos</t>
  </si>
  <si>
    <t>Valmistus omaan käyttöön</t>
  </si>
  <si>
    <t>Liiketoiminnan muut tuotot</t>
  </si>
  <si>
    <t xml:space="preserve"> +</t>
  </si>
  <si>
    <t>Sisäiset tuotot</t>
  </si>
  <si>
    <t>Muut liiketoiminnan muut tuotot</t>
  </si>
  <si>
    <t>Liittymismaksutuotot</t>
  </si>
  <si>
    <t>Myynnin oikaisuna kirjatut vakiokorvaukset</t>
  </si>
  <si>
    <t>Materiaalit ja palvelut</t>
  </si>
  <si>
    <t>Aineet, tarvikkeet ja tavarat</t>
  </si>
  <si>
    <t>Ostot tilikauden aikana</t>
  </si>
  <si>
    <t xml:space="preserve">Muut ostot tilikauden aikana </t>
  </si>
  <si>
    <t xml:space="preserve">+/– </t>
  </si>
  <si>
    <t>Varastojen muutos</t>
  </si>
  <si>
    <t>Kantaverkolle maksetut liittymismaksut</t>
  </si>
  <si>
    <t>Muut ulkopuoliset palvelut</t>
  </si>
  <si>
    <t xml:space="preserve">Henkilöstökulut </t>
  </si>
  <si>
    <t>Palkat ja palkkiot</t>
  </si>
  <si>
    <t>Henkilösivukulut</t>
  </si>
  <si>
    <t>Eläkekulut</t>
  </si>
  <si>
    <t>Muut henkilösivukulut</t>
  </si>
  <si>
    <t>Poistot ja arvonalentumiset</t>
  </si>
  <si>
    <t>Suunnitelman mukaiset poistot</t>
  </si>
  <si>
    <t>Suunnitelman mukaiset poistot liikearvosta</t>
  </si>
  <si>
    <t>Suunnitelman mukaiset poistot sähköverkon hyödykkeistä</t>
  </si>
  <si>
    <t>Suunnitelman mukaiset poistot muista pysyvien vastaavien hyödykkeistä</t>
  </si>
  <si>
    <t>Arvonalentumiset pysyvien vastaavien hyödykkeistä</t>
  </si>
  <si>
    <t>Vaihtuvien vastaavien poikkeukselliset arvonalentumiset</t>
  </si>
  <si>
    <t>Liiketoiminnan muut kulut</t>
  </si>
  <si>
    <t>Vuokrakulut</t>
  </si>
  <si>
    <t>Verkkovuokrat ja verkon leasingmaksut</t>
  </si>
  <si>
    <t>Verkkovuokriin ja verkon leasingmaksuihin sisältyvät käytön- ja kunnossapidon kustannukset</t>
  </si>
  <si>
    <t xml:space="preserve">Muut liiketoiminnan muut kulut </t>
  </si>
  <si>
    <t>Johtoalue-, tariffiero-, resurssi- ja resurssivarauskorvaukset</t>
  </si>
  <si>
    <t>LIIKEVOITTO (– TAPPIO)</t>
  </si>
  <si>
    <t>Rahoitustuotot ja -kulut</t>
  </si>
  <si>
    <t>Arvonalentumiset sähköverkon pysyvien vastaavien hyödykkeistä</t>
  </si>
  <si>
    <t>Arvonalentumiset muista pysyvien vastaavien hyödykkeistä</t>
  </si>
  <si>
    <t>Korkokulut ja muut rahoituskulut</t>
  </si>
  <si>
    <t>VOITTO (TAPPIO) ENNEN SATUNNAISIA ERIÄ</t>
  </si>
  <si>
    <t>Satunnaiset erät</t>
  </si>
  <si>
    <t>Maksettu</t>
  </si>
  <si>
    <t>Maksamaton</t>
  </si>
  <si>
    <t>Muut satunnaiset tuotot</t>
  </si>
  <si>
    <t>Annetut konserniavustukset</t>
  </si>
  <si>
    <t>Muut satunnaiset kulut</t>
  </si>
  <si>
    <t>VOITTO (TAPPIO) ENNEN TILINPÄÄTÖSSIIRTOJA JA VEROJA</t>
  </si>
  <si>
    <t>Tilinpäätössiirrot</t>
  </si>
  <si>
    <t>Poistoeron muutos</t>
  </si>
  <si>
    <t>Poistoeron muutos sähköverkon hyödykkeistä</t>
  </si>
  <si>
    <t>Tuloverot</t>
  </si>
  <si>
    <t>Muut välittömät verot</t>
  </si>
  <si>
    <t>Ylijäämän palautus kunnalle</t>
  </si>
  <si>
    <t>TILIKAUDEN VOITTO (TAPPIO)</t>
  </si>
  <si>
    <t>Kohtuullisen tuoton ja toteutuneen oikaistun tuloksen laskenta</t>
  </si>
  <si>
    <t>Vuosi</t>
  </si>
  <si>
    <t>Toteutuneen oikaistun tuloksen laskennassa huomioon otettava rahoitusomaisuus</t>
  </si>
  <si>
    <t>Suurjännitteisen verkon verkkopalvelumaksut ja kantaverkkopalvelumaksut</t>
  </si>
  <si>
    <t>Tuloslaskelma</t>
  </si>
  <si>
    <t>Tase - Vastaavaa</t>
  </si>
  <si>
    <t>Tase - Vastattavaa</t>
  </si>
  <si>
    <t>Energiavirasto</t>
  </si>
  <si>
    <t>Energimyndigheten</t>
  </si>
  <si>
    <t>Sähköverkko-omaisuuden jälleenhankinta-arvo (JHA)</t>
  </si>
  <si>
    <t>Sähköverkko-omaisuuden nykykäyttöarvo (NKA)</t>
  </si>
  <si>
    <t>Sähköverkko-omaisuuden oikaistut tasapoistot</t>
  </si>
  <si>
    <t>Nimellinen riskitön korkokanta (Suomen valtion 10 vuoden obligaation korko)</t>
  </si>
  <si>
    <t>Kohtuullinen tuottoaste (WACC)</t>
  </si>
  <si>
    <t>Vieraan pääoman riskipreemio</t>
  </si>
  <si>
    <t>Velallinen beeta</t>
  </si>
  <si>
    <t>Vieraan pääoman osuus</t>
  </si>
  <si>
    <t>Veroja edeltävä kohtuullinen tuottoaste (WACC)</t>
  </si>
  <si>
    <t>Korollisen vieraan pääoman kohtuullinen kustannus</t>
  </si>
  <si>
    <t>Oman pääoman kohtuullinen kustannus</t>
  </si>
  <si>
    <t>10% liikevaihdosta</t>
  </si>
  <si>
    <t>Muut pysyvät vastaavat tasearvossa</t>
  </si>
  <si>
    <t>Vaihto-omaisuus tasearvossa</t>
  </si>
  <si>
    <t>Myyntisaamiset tasearvossa</t>
  </si>
  <si>
    <t>Sähköverkko oikaistussa nykykäyttöarvossa</t>
  </si>
  <si>
    <t>Oma pääoma tasearvossa</t>
  </si>
  <si>
    <t>Korolliset velat tasearvossa</t>
  </si>
  <si>
    <t>Pääomalainat tasearvossa</t>
  </si>
  <si>
    <t>Pakolliset varaukset tasearvossa</t>
  </si>
  <si>
    <t>2000</t>
  </si>
  <si>
    <t>2001</t>
  </si>
  <si>
    <t>2003</t>
  </si>
  <si>
    <t>2004</t>
  </si>
  <si>
    <t>2009</t>
  </si>
  <si>
    <t>2011</t>
  </si>
  <si>
    <t>Kuluttajahintaindeksin pisteluku 1995=100 (lähde: Tilastokeskus)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</si>
  <si>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</si>
  <si>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</si>
  <si>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</si>
  <si>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</si>
  <si>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</si>
  <si>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</si>
  <si>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</si>
  <si>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</si>
  <si>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</si>
  <si>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</si>
  <si>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</si>
  <si>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</si>
  <si>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2010</t>
  </si>
  <si>
    <t>2012</t>
  </si>
  <si>
    <t>2013</t>
  </si>
  <si>
    <t>2014</t>
  </si>
  <si>
    <t>2015</t>
  </si>
  <si>
    <t>2016</t>
  </si>
  <si>
    <t>2017</t>
  </si>
  <si>
    <t>2018</t>
  </si>
  <si>
    <t>2019</t>
  </si>
  <si>
    <t>+ Muihin kuluihin kirjattu verkonosuuden myyntitappio</t>
  </si>
  <si>
    <t>- Muihin tuottoihin kirjattu verkonosuuden myyntivoitto</t>
  </si>
  <si>
    <t>Tuloksen korjauserät</t>
  </si>
  <si>
    <t xml:space="preserve"> - Rahoitusomaisuuden kohtuulliset kustannukset</t>
  </si>
  <si>
    <t>Toimitusvarmuuskannustin</t>
  </si>
  <si>
    <t>- Sähköverkko-omaisuuden oikaistut tasapoistot</t>
  </si>
  <si>
    <t>Toteutuneet keskeytyskustannukset</t>
  </si>
  <si>
    <t>Keskeytyskustannusten vertailutaso</t>
  </si>
  <si>
    <t>Tutkimus ja Kehittämistoiminnan kustannukset (t€)</t>
  </si>
  <si>
    <t>Toteutuneen oikaistun tuloksen laskennassa huomioon otettavat T&amp;K - toiminnan kustannukset (t€)</t>
  </si>
  <si>
    <t>Toimitusvarmuuskannustimeen sisältyvät kustannukset yhteensä (t€)</t>
  </si>
  <si>
    <t>Kunnossapito- ja varautumistoimenpiteiden kohtuulliset kustannukset (t€)</t>
  </si>
  <si>
    <t>Ennenaikaisista korvausinvestoinneista aiheutuvat NKA-jäännösarvon alaskirjaukset (t€)</t>
  </si>
  <si>
    <t>Josta verkonosuuden myyntivoitto</t>
  </si>
  <si>
    <t>Josta verkonosuuden myyntitappio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</si>
  <si>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</si>
  <si>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</si>
  <si>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</si>
  <si>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</si>
  <si>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</si>
  <si>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</si>
  <si>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</si>
  <si>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</si>
  <si>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</si>
  <si>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</si>
  <si>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</si>
  <si>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</si>
  <si>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Kuluttajahintaindeksi 1995=100 (lähde: Tilastokeskus)</t>
  </si>
  <si>
    <t>Maksimi (1000€)</t>
  </si>
  <si>
    <t>Käyttäjämäärä</t>
  </si>
  <si>
    <t>Verkkopituus</t>
  </si>
  <si>
    <t>Energia</t>
  </si>
  <si>
    <t>KAH (1000 €)</t>
  </si>
  <si>
    <t>-JHA (1000 €)</t>
  </si>
  <si>
    <t>Vertailutason laskenta</t>
  </si>
  <si>
    <r>
      <t>Tehokuusluvun</t>
    </r>
    <r>
      <rPr>
        <b/>
        <i/>
        <sz val="11"/>
        <color rgb="FFFF0000"/>
        <rFont val="Verdana"/>
        <family val="2"/>
      </rPr>
      <t xml:space="preserve"> </t>
    </r>
    <r>
      <rPr>
        <b/>
        <sz val="11"/>
        <color rgb="FFFF0000"/>
        <rFont val="Verdana"/>
        <family val="2"/>
      </rPr>
      <t>laskenta</t>
    </r>
  </si>
  <si>
    <t>Minimi</t>
  </si>
  <si>
    <t>Keskihajonta</t>
  </si>
  <si>
    <t>Mediaani</t>
  </si>
  <si>
    <t>Aritmeettinen keskiarvo</t>
  </si>
  <si>
    <t>Vuosien 2011 - 2014 tehokkuuslukujen keskiarvo (%)</t>
  </si>
  <si>
    <t>Tunnusluku</t>
  </si>
  <si>
    <t>Valvontajakso 5,    vuosi</t>
  </si>
  <si>
    <t>Liittymien määrä / käyttäjien määrä</t>
  </si>
  <si>
    <t>Asiakasmäärä (lkm)</t>
  </si>
  <si>
    <t>Kuluttajahinta-indeksin (1995=100) pisteluku [kyseisen vuoden IV-IX keskiarvo]</t>
  </si>
  <si>
    <t>Siirtymäajan tehostamistavoite (%) [solusta G7]</t>
  </si>
  <si>
    <t>StoNED-rintaman mukainen KOPEX:n vertailutaso SKOPEX € (kyseisen vuoden hintatasossa)</t>
  </si>
  <si>
    <t>SKOPEX vertailutason laskenta vuosina 2016-2019</t>
  </si>
  <si>
    <t>Tehokkuusluku  %</t>
  </si>
  <si>
    <t>Painotettu siirretty energia (GWh)</t>
  </si>
  <si>
    <t>Liittymien määrä / käyttöpaikkojen määrä (L/K)</t>
  </si>
  <si>
    <t>Toimintaympäristöä  kuvaava muuttuja:</t>
  </si>
  <si>
    <t>Tuotokset:</t>
  </si>
  <si>
    <t>Ei-toivottu tuotos:</t>
  </si>
  <si>
    <t>Kiinteä panos:</t>
  </si>
  <si>
    <t>Muuttuva panos:</t>
  </si>
  <si>
    <t>Huhtikuu - Syyskuu keskiarvo</t>
  </si>
  <si>
    <t>Vihreisiin kenttiin syötetään kyseisen vuoden tiedot (2016 - 2019)</t>
  </si>
  <si>
    <t>Sähköverkon hyödykkeistä</t>
  </si>
  <si>
    <t>Muista kuin sähköverkon hyödykkeistä</t>
  </si>
  <si>
    <t>Muiden kuin sähköverkon hyödykkeiden poistoeron vieraan pääoman osuus</t>
  </si>
  <si>
    <t>Tehokkuusluvun laskenta</t>
  </si>
  <si>
    <t>Sinisiin kenttiin syötetään keskiarvo vuosien 2011 - 2014 tiedoista (vuoden 2014 rahanarvossa)</t>
  </si>
  <si>
    <t>KOPEX € (v. 2014 hinnoin)</t>
  </si>
  <si>
    <t>JHA € (v. 2014 hinnoin)</t>
  </si>
  <si>
    <t>KAH € (v. 2014 hinnoin)</t>
  </si>
  <si>
    <t>StoNED-rintaman mukainen KOPEX:n vertailutaso SKOPEX € (v. 2014 hinnoin)</t>
  </si>
  <si>
    <t>JHA € (v. 2014 hinnoin) [Solusta D4]</t>
  </si>
  <si>
    <t>Kuluttajahintaindeksi 2014</t>
  </si>
  <si>
    <t xml:space="preserve">        +/- Tehostamiskannustimen vaikutus</t>
  </si>
  <si>
    <t xml:space="preserve">        +/- Laatukannustimen vaikutus</t>
  </si>
  <si>
    <t>Annetut konserniavustukset (oman pääoman osuus)</t>
  </si>
  <si>
    <t>Poistoero muista kuin sähköverkon hyödykkeistä (oman pääoman osuus) ja vapaaehtoiset varaukset</t>
  </si>
  <si>
    <t xml:space="preserve"> - Saadut konserniavustukset (oman pääoman osuus)</t>
  </si>
  <si>
    <t xml:space="preserve"> - Annetut mutta maksamattomat korolliset konserniavustukset (oman pääoman osuus)</t>
  </si>
  <si>
    <t xml:space="preserve"> - Annetut mutta maksamattomat korottomat konserniavustukset (oman pääoman osuus)</t>
  </si>
  <si>
    <t>+ Eriytetyn tilinpäätöksen suunnitelman mukaiset poistot ja arvonalentumiset sähköverkon hyödykkeistä</t>
  </si>
  <si>
    <t xml:space="preserve"> - Maksetut vakiokorvaukset (elleivät sisälly muihin kuluihin)</t>
  </si>
  <si>
    <t xml:space="preserve"> - Kuluiksi kirjattujen komponenttien kustannukset (elleivät sisälly muihin yllä oleviin eriin)</t>
  </si>
  <si>
    <t xml:space="preserve"> - Varastojen lisäys tai vähennys</t>
  </si>
  <si>
    <t xml:space="preserve"> - Henkilöstökulut</t>
  </si>
  <si>
    <t xml:space="preserve"> - Verkkovuokriin ja verkon leasingmaksuihin sisältyvät käytön ja kunnossapidon kulut</t>
  </si>
  <si>
    <t xml:space="preserve"> - Vuokrakulut </t>
  </si>
  <si>
    <t xml:space="preserve"> - Muut ulkopuoliset palvelut</t>
  </si>
  <si>
    <t xml:space="preserve"> - Sisäiset kulut</t>
  </si>
  <si>
    <t xml:space="preserve"> - Muut liiketoiminnan muut kulut</t>
  </si>
  <si>
    <t xml:space="preserve"> + Häviöenergian hankintakulut</t>
  </si>
  <si>
    <t xml:space="preserve"> + Valmistus omaan käyttöön</t>
  </si>
  <si>
    <t xml:space="preserve"> + Vuokraverkon oman verkon rakentamisen kustannukset</t>
  </si>
  <si>
    <t>Kohtuulliset kontrolloitavissa olevat operatiiviset kustannukset (SKOPEX)</t>
  </si>
  <si>
    <t>Toteutuneet kontrolloitavissa olevat operatiiviset kustannukset (KOPEX)</t>
  </si>
  <si>
    <t>+ Suunnitelmanmukaiset poistot liikearvosta</t>
  </si>
  <si>
    <t>+ Maksetut verkkovuokrat</t>
  </si>
  <si>
    <t>+ Taseen liittymismaksukertymän nettomuutos</t>
  </si>
  <si>
    <t>Verkkotoiminnan liikevaihto</t>
  </si>
  <si>
    <t>1,0 % vastaava osuus verkonhaltijan valvontajakson eriytettyjen tuloslaskelmien verkkotoiminnan liikevaihtojen summasta (maksimi, joka innovaatiokannustimessa otetaan huomioon valvontajakson aikana) (t€)</t>
  </si>
  <si>
    <t xml:space="preserve"> + Johtoalue-, tariffiero-, resurssi- ja resurssivarauskorvaukset</t>
  </si>
  <si>
    <t>IV-IX 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</si>
</sst>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00"/>
    <numFmt numFmtId="168" formatCode="0.0\ %"/>
    <numFmt numFmtId="169" formatCode="#,##0.0"/>
    <numFmt numFmtId="170" formatCode="#,##0.000"/>
    <numFmt numFmtId="171" formatCode="_-* #,##0\ _€_-;\-* #,##0\ _€_-;_-* &quot;-&quot;??\ _€_-;_-@_-"/>
    <numFmt numFmtId="172" formatCode="_-* #,##0\ &quot;€&quot;_-;\-* #,##0\ &quot;€&quot;_-;_-* &quot;-&quot;??\ &quot;€&quot;_-;_-@_-"/>
    <numFmt numFmtId="173" formatCode="#,##0\ &quot;€&quot;"/>
    <numFmt numFmtId="174" formatCode="_-* #,##0\ [$€-40B]_-;\-* #,##0\ [$€-40B]_-;_-* &quot;-&quot;??\ [$€-40B]_-;_-@_-"/>
    <numFmt numFmtId="175" formatCode="#,##0.0_ ;\-#,##0.0\ "/>
    <numFmt numFmtId="176" formatCode="_-* #,##0.00000\ _€_-;\-* #,##0.00000\ _€_-;_-* &quot;-&quot;?????\ _€_-;_-@_-"/>
    <numFmt numFmtId="177" formatCode="#,##0.00000_ ;\-#,##0.00000\ "/>
    <numFmt numFmtId="178" formatCode="#,##0.0000_ ;\-#,##0.0000\ "/>
    <numFmt numFmtId="179" formatCode="0.0000\ %"/>
    <numFmt numFmtId="180" formatCode="#,##0_ ;\-#,##0\ "/>
    <numFmt numFmtId="181" formatCode="0.0000000"/>
    <numFmt numFmtId="182" formatCode="0.0000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u/>
      <sz val="14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Verdana"/>
      <family val="2"/>
    </font>
    <font>
      <b/>
      <i/>
      <sz val="10"/>
      <color indexed="12"/>
      <name val="Verdana"/>
      <family val="2"/>
    </font>
    <font>
      <sz val="12"/>
      <name val="Verdana"/>
      <family val="2"/>
    </font>
    <font>
      <b/>
      <i/>
      <sz val="12"/>
      <color indexed="12"/>
      <name val="Verdana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sz val="11"/>
      <color theme="1"/>
      <name val="Segoe UI"/>
      <family val="2"/>
    </font>
    <font>
      <sz val="11"/>
      <color rgb="FF444444"/>
      <name val="Segoe UI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5"/>
      <name val="Verdana"/>
      <family val="2"/>
    </font>
    <font>
      <b/>
      <u/>
      <sz val="11"/>
      <color theme="5"/>
      <name val="Verdana"/>
      <family val="2"/>
    </font>
    <font>
      <sz val="11"/>
      <color theme="5"/>
      <name val="Verdana"/>
      <family val="2"/>
    </font>
    <font>
      <b/>
      <u/>
      <sz val="12"/>
      <color theme="5"/>
      <name val="Verdana"/>
      <family val="2"/>
    </font>
    <font>
      <sz val="14"/>
      <color indexed="12"/>
      <name val="Calibri"/>
      <family val="2"/>
      <scheme val="minor"/>
    </font>
    <font>
      <sz val="9.5"/>
      <name val="Verdana"/>
      <family val="2"/>
    </font>
    <font>
      <sz val="11"/>
      <color rgb="FF222222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55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7" fillId="0" borderId="0" xfId="0" applyFont="1" applyProtection="1"/>
    <xf numFmtId="49" fontId="7" fillId="0" borderId="0" xfId="0" applyNumberFormat="1" applyFont="1" applyProtection="1"/>
    <xf numFmtId="0" fontId="7" fillId="0" borderId="0" xfId="0" applyFont="1" applyFill="1" applyProtection="1"/>
    <xf numFmtId="0" fontId="0" fillId="0" borderId="0" xfId="0" applyProtection="1"/>
    <xf numFmtId="0" fontId="10" fillId="0" borderId="0" xfId="0" applyFont="1" applyFill="1"/>
    <xf numFmtId="0" fontId="7" fillId="0" borderId="0" xfId="3"/>
    <xf numFmtId="0" fontId="0" fillId="0" borderId="0" xfId="0" applyFill="1" applyBorder="1" applyProtection="1"/>
    <xf numFmtId="0" fontId="7" fillId="0" borderId="0" xfId="3" applyFill="1"/>
    <xf numFmtId="0" fontId="7" fillId="0" borderId="0" xfId="3" applyAlignment="1">
      <alignment horizontal="right"/>
    </xf>
    <xf numFmtId="0" fontId="2" fillId="0" borderId="0" xfId="0" applyFont="1" applyFill="1" applyProtection="1"/>
    <xf numFmtId="0" fontId="13" fillId="0" borderId="0" xfId="0" applyFont="1"/>
    <xf numFmtId="0" fontId="15" fillId="0" borderId="0" xfId="0" applyFont="1" applyFill="1" applyProtection="1"/>
    <xf numFmtId="0" fontId="14" fillId="0" borderId="0" xfId="0" applyFont="1" applyFill="1" applyProtection="1"/>
    <xf numFmtId="1" fontId="14" fillId="0" borderId="0" xfId="0" applyNumberFormat="1" applyFont="1" applyFill="1" applyProtection="1"/>
    <xf numFmtId="4" fontId="14" fillId="0" borderId="1" xfId="0" applyNumberFormat="1" applyFont="1" applyFill="1" applyBorder="1" applyProtection="1"/>
    <xf numFmtId="4" fontId="14" fillId="0" borderId="0" xfId="0" applyNumberFormat="1" applyFont="1" applyFill="1" applyProtection="1"/>
    <xf numFmtId="0" fontId="15" fillId="0" borderId="0" xfId="0" applyFont="1" applyProtection="1"/>
    <xf numFmtId="4" fontId="14" fillId="0" borderId="0" xfId="0" applyNumberFormat="1" applyFont="1" applyFill="1" applyBorder="1" applyProtection="1"/>
    <xf numFmtId="0" fontId="16" fillId="0" borderId="0" xfId="2" applyFont="1" applyFill="1" applyAlignment="1" applyProtection="1">
      <alignment wrapText="1"/>
    </xf>
    <xf numFmtId="0" fontId="15" fillId="0" borderId="3" xfId="0" applyFont="1" applyFill="1" applyBorder="1" applyProtection="1"/>
    <xf numFmtId="0" fontId="14" fillId="0" borderId="0" xfId="0" applyFont="1" applyProtection="1"/>
    <xf numFmtId="0" fontId="15" fillId="0" borderId="0" xfId="0" applyFont="1" applyFill="1" applyBorder="1" applyProtection="1"/>
    <xf numFmtId="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0" fontId="14" fillId="0" borderId="0" xfId="0" applyFont="1" applyFill="1" applyAlignment="1" applyProtection="1">
      <alignment wrapText="1"/>
    </xf>
    <xf numFmtId="0" fontId="15" fillId="0" borderId="7" xfId="0" applyFont="1" applyFill="1" applyBorder="1" applyProtection="1"/>
    <xf numFmtId="3" fontId="14" fillId="0" borderId="0" xfId="0" applyNumberFormat="1" applyFont="1" applyFill="1" applyProtection="1"/>
    <xf numFmtId="0" fontId="15" fillId="0" borderId="0" xfId="0" applyFont="1" applyFill="1" applyAlignment="1" applyProtection="1">
      <alignment horizontal="left"/>
    </xf>
    <xf numFmtId="0" fontId="14" fillId="0" borderId="0" xfId="0" applyFont="1" applyFill="1" applyBorder="1" applyProtection="1"/>
    <xf numFmtId="49" fontId="14" fillId="0" borderId="0" xfId="0" applyNumberFormat="1" applyFont="1" applyFill="1" applyAlignment="1" applyProtection="1">
      <alignment horizontal="left" wrapText="1" indent="1"/>
    </xf>
    <xf numFmtId="49" fontId="15" fillId="0" borderId="0" xfId="0" applyNumberFormat="1" applyFont="1" applyFill="1" applyAlignment="1" applyProtection="1"/>
    <xf numFmtId="49" fontId="15" fillId="0" borderId="0" xfId="0" applyNumberFormat="1" applyFont="1" applyFill="1" applyAlignment="1" applyProtection="1">
      <alignment wrapText="1"/>
    </xf>
    <xf numFmtId="49" fontId="14" fillId="0" borderId="0" xfId="2" applyNumberFormat="1" applyFont="1" applyFill="1" applyAlignment="1" applyProtection="1">
      <alignment horizontal="left" wrapText="1" indent="1"/>
    </xf>
    <xf numFmtId="0" fontId="15" fillId="0" borderId="0" xfId="2" applyNumberFormat="1" applyFont="1" applyFill="1" applyAlignment="1" applyProtection="1"/>
    <xf numFmtId="49" fontId="15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Alignment="1" applyProtection="1">
      <alignment horizontal="left" indent="1"/>
    </xf>
    <xf numFmtId="49" fontId="15" fillId="0" borderId="3" xfId="0" applyNumberFormat="1" applyFont="1" applyFill="1" applyBorder="1" applyAlignment="1" applyProtection="1">
      <alignment horizontal="left"/>
    </xf>
    <xf numFmtId="10" fontId="14" fillId="0" borderId="1" xfId="0" applyNumberFormat="1" applyFont="1" applyFill="1" applyBorder="1" applyProtection="1"/>
    <xf numFmtId="4" fontId="15" fillId="0" borderId="4" xfId="0" applyNumberFormat="1" applyFont="1" applyFill="1" applyBorder="1" applyProtection="1"/>
    <xf numFmtId="4" fontId="14" fillId="4" borderId="1" xfId="0" applyNumberFormat="1" applyFont="1" applyFill="1" applyBorder="1" applyProtection="1">
      <protection locked="0"/>
    </xf>
    <xf numFmtId="0" fontId="16" fillId="0" borderId="0" xfId="2" applyFont="1" applyAlignment="1" applyProtection="1"/>
    <xf numFmtId="168" fontId="14" fillId="4" borderId="1" xfId="0" applyNumberFormat="1" applyFont="1" applyFill="1" applyBorder="1" applyProtection="1">
      <protection locked="0"/>
    </xf>
    <xf numFmtId="9" fontId="14" fillId="0" borderId="0" xfId="0" applyNumberFormat="1" applyFont="1" applyFill="1" applyBorder="1" applyProtection="1">
      <protection locked="0"/>
    </xf>
    <xf numFmtId="4" fontId="14" fillId="0" borderId="1" xfId="0" applyNumberFormat="1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0" fontId="14" fillId="0" borderId="0" xfId="0" applyFont="1" applyAlignment="1">
      <alignment wrapText="1"/>
    </xf>
    <xf numFmtId="0" fontId="14" fillId="0" borderId="13" xfId="0" applyFont="1" applyBorder="1" applyAlignment="1" applyProtection="1">
      <alignment wrapText="1"/>
    </xf>
    <xf numFmtId="0" fontId="14" fillId="0" borderId="14" xfId="0" applyFont="1" applyBorder="1" applyAlignment="1" applyProtection="1">
      <alignment wrapText="1"/>
    </xf>
    <xf numFmtId="170" fontId="14" fillId="2" borderId="15" xfId="0" applyNumberFormat="1" applyFont="1" applyFill="1" applyBorder="1" applyProtection="1"/>
    <xf numFmtId="170" fontId="14" fillId="0" borderId="15" xfId="0" applyNumberFormat="1" applyFont="1" applyFill="1" applyBorder="1" applyProtection="1"/>
    <xf numFmtId="0" fontId="14" fillId="0" borderId="16" xfId="0" applyFont="1" applyBorder="1" applyAlignment="1" applyProtection="1">
      <alignment wrapText="1"/>
    </xf>
    <xf numFmtId="170" fontId="14" fillId="6" borderId="17" xfId="0" applyNumberFormat="1" applyFont="1" applyFill="1" applyBorder="1" applyProtection="1">
      <protection locked="0"/>
    </xf>
    <xf numFmtId="10" fontId="14" fillId="6" borderId="1" xfId="0" applyNumberFormat="1" applyFont="1" applyFill="1" applyBorder="1" applyProtection="1">
      <protection locked="0"/>
    </xf>
    <xf numFmtId="168" fontId="14" fillId="0" borderId="1" xfId="0" applyNumberFormat="1" applyFont="1" applyFill="1" applyBorder="1" applyProtection="1"/>
    <xf numFmtId="2" fontId="14" fillId="0" borderId="1" xfId="0" applyNumberFormat="1" applyFont="1" applyFill="1" applyBorder="1" applyProtection="1"/>
    <xf numFmtId="167" fontId="14" fillId="0" borderId="1" xfId="0" applyNumberFormat="1" applyFont="1" applyBorder="1" applyProtection="1"/>
    <xf numFmtId="9" fontId="14" fillId="0" borderId="1" xfId="0" applyNumberFormat="1" applyFont="1" applyBorder="1" applyProtection="1"/>
    <xf numFmtId="168" fontId="14" fillId="0" borderId="1" xfId="0" applyNumberFormat="1" applyFont="1" applyBorder="1" applyProtection="1"/>
    <xf numFmtId="10" fontId="14" fillId="0" borderId="1" xfId="0" applyNumberFormat="1" applyFont="1" applyBorder="1" applyProtection="1"/>
    <xf numFmtId="10" fontId="15" fillId="0" borderId="1" xfId="0" applyNumberFormat="1" applyFont="1" applyBorder="1" applyProtection="1"/>
    <xf numFmtId="2" fontId="11" fillId="0" borderId="0" xfId="0" applyNumberFormat="1" applyFont="1" applyBorder="1" applyProtection="1"/>
    <xf numFmtId="0" fontId="15" fillId="0" borderId="1" xfId="0" applyFont="1" applyBorder="1"/>
    <xf numFmtId="0" fontId="14" fillId="0" borderId="0" xfId="2" applyFont="1" applyFill="1" applyBorder="1" applyAlignment="1" applyProtection="1">
      <alignment wrapText="1"/>
    </xf>
    <xf numFmtId="0" fontId="14" fillId="0" borderId="0" xfId="0" applyFont="1" applyFill="1"/>
    <xf numFmtId="49" fontId="14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wrapText="1"/>
    </xf>
    <xf numFmtId="169" fontId="14" fillId="4" borderId="5" xfId="0" applyNumberFormat="1" applyFont="1" applyFill="1" applyBorder="1" applyProtection="1">
      <protection locked="0"/>
    </xf>
    <xf numFmtId="0" fontId="15" fillId="0" borderId="0" xfId="0" applyFont="1"/>
    <xf numFmtId="0" fontId="14" fillId="0" borderId="0" xfId="0" applyFont="1"/>
    <xf numFmtId="0" fontId="14" fillId="0" borderId="0" xfId="0" quotePrefix="1" applyFont="1"/>
    <xf numFmtId="0" fontId="14" fillId="0" borderId="0" xfId="0" applyFont="1" applyFill="1" applyBorder="1" applyAlignment="1" applyProtection="1">
      <alignment horizontal="right"/>
    </xf>
    <xf numFmtId="49" fontId="14" fillId="0" borderId="0" xfId="0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49" fontId="15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/>
    <xf numFmtId="3" fontId="14" fillId="0" borderId="1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167" fontId="14" fillId="4" borderId="1" xfId="0" applyNumberFormat="1" applyFont="1" applyFill="1" applyBorder="1" applyAlignment="1" applyProtection="1">
      <alignment horizontal="right"/>
      <protection locked="0"/>
    </xf>
    <xf numFmtId="167" fontId="14" fillId="6" borderId="1" xfId="0" applyNumberFormat="1" applyFont="1" applyFill="1" applyBorder="1" applyProtection="1">
      <protection locked="0"/>
    </xf>
    <xf numFmtId="166" fontId="14" fillId="0" borderId="1" xfId="0" applyNumberFormat="1" applyFont="1" applyBorder="1" applyAlignment="1">
      <alignment horizontal="right"/>
    </xf>
    <xf numFmtId="169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70" fontId="14" fillId="4" borderId="1" xfId="0" applyNumberFormat="1" applyFont="1" applyFill="1" applyBorder="1" applyAlignment="1" applyProtection="1">
      <alignment horizontal="right"/>
      <protection locked="0"/>
    </xf>
    <xf numFmtId="170" fontId="14" fillId="4" borderId="1" xfId="0" applyNumberFormat="1" applyFont="1" applyFill="1" applyBorder="1" applyProtection="1">
      <protection locked="0"/>
    </xf>
    <xf numFmtId="170" fontId="14" fillId="6" borderId="1" xfId="0" applyNumberFormat="1" applyFont="1" applyFill="1" applyBorder="1" applyProtection="1">
      <protection locked="0"/>
    </xf>
    <xf numFmtId="3" fontId="14" fillId="2" borderId="1" xfId="0" applyNumberFormat="1" applyFont="1" applyFill="1" applyBorder="1" applyAlignment="1">
      <alignment horizontal="right"/>
    </xf>
    <xf numFmtId="0" fontId="14" fillId="0" borderId="1" xfId="0" applyFont="1" applyBorder="1"/>
    <xf numFmtId="0" fontId="14" fillId="0" borderId="0" xfId="0" applyFont="1" applyFill="1" applyBorder="1"/>
    <xf numFmtId="3" fontId="14" fillId="0" borderId="1" xfId="0" applyNumberFormat="1" applyFont="1" applyBorder="1"/>
    <xf numFmtId="0" fontId="14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4" fillId="0" borderId="0" xfId="0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wrapText="1"/>
    </xf>
    <xf numFmtId="0" fontId="14" fillId="0" borderId="0" xfId="0" applyFont="1" applyBorder="1"/>
    <xf numFmtId="0" fontId="14" fillId="0" borderId="6" xfId="0" applyFont="1" applyBorder="1"/>
    <xf numFmtId="0" fontId="14" fillId="0" borderId="19" xfId="0" applyFont="1" applyBorder="1"/>
    <xf numFmtId="0" fontId="14" fillId="0" borderId="8" xfId="0" applyFont="1" applyBorder="1"/>
    <xf numFmtId="0" fontId="14" fillId="0" borderId="6" xfId="0" applyFont="1" applyBorder="1" applyAlignment="1">
      <alignment horizontal="left"/>
    </xf>
    <xf numFmtId="0" fontId="14" fillId="0" borderId="0" xfId="3" applyFont="1" applyFill="1"/>
    <xf numFmtId="0" fontId="14" fillId="0" borderId="0" xfId="3" applyFont="1"/>
    <xf numFmtId="0" fontId="14" fillId="0" borderId="0" xfId="3" applyFont="1" applyAlignment="1">
      <alignment horizontal="right"/>
    </xf>
    <xf numFmtId="0" fontId="15" fillId="0" borderId="0" xfId="3" applyFont="1"/>
    <xf numFmtId="4" fontId="14" fillId="4" borderId="1" xfId="3" applyNumberFormat="1" applyFont="1" applyFill="1" applyBorder="1" applyAlignment="1" applyProtection="1">
      <alignment horizontal="right"/>
      <protection locked="0"/>
    </xf>
    <xf numFmtId="4" fontId="14" fillId="4" borderId="1" xfId="1" applyNumberFormat="1" applyFont="1" applyFill="1" applyBorder="1" applyAlignment="1">
      <alignment horizontal="right"/>
    </xf>
    <xf numFmtId="0" fontId="14" fillId="2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right" wrapText="1"/>
      <protection locked="0"/>
    </xf>
    <xf numFmtId="0" fontId="14" fillId="0" borderId="0" xfId="0" applyFont="1" applyFill="1" applyBorder="1" applyAlignment="1" applyProtection="1">
      <alignment horizontal="right"/>
      <protection locked="0"/>
    </xf>
    <xf numFmtId="0" fontId="14" fillId="0" borderId="0" xfId="6" applyFont="1" applyFill="1" applyBorder="1" applyAlignment="1" applyProtection="1">
      <alignment horizontal="right"/>
    </xf>
    <xf numFmtId="3" fontId="14" fillId="4" borderId="1" xfId="4" applyNumberFormat="1" applyFont="1" applyFill="1" applyBorder="1" applyProtection="1">
      <protection locked="0"/>
    </xf>
    <xf numFmtId="0" fontId="14" fillId="0" borderId="0" xfId="6" applyFont="1" applyFill="1" applyBorder="1" applyAlignment="1" applyProtection="1">
      <alignment horizontal="left"/>
    </xf>
    <xf numFmtId="3" fontId="15" fillId="0" borderId="1" xfId="4" applyNumberFormat="1" applyFont="1" applyFill="1" applyBorder="1" applyProtection="1"/>
    <xf numFmtId="0" fontId="15" fillId="0" borderId="0" xfId="6" quotePrefix="1" applyFont="1" applyFill="1" applyBorder="1" applyAlignment="1" applyProtection="1"/>
    <xf numFmtId="3" fontId="15" fillId="0" borderId="1" xfId="0" applyNumberFormat="1" applyFont="1" applyFill="1" applyBorder="1" applyProtection="1"/>
    <xf numFmtId="0" fontId="14" fillId="0" borderId="0" xfId="6" applyFont="1" applyFill="1" applyBorder="1" applyAlignment="1" applyProtection="1"/>
    <xf numFmtId="170" fontId="14" fillId="4" borderId="1" xfId="4" applyNumberFormat="1" applyFont="1" applyFill="1" applyBorder="1" applyProtection="1">
      <protection locked="0"/>
    </xf>
    <xf numFmtId="3" fontId="15" fillId="4" borderId="1" xfId="4" applyNumberFormat="1" applyFont="1" applyFill="1" applyBorder="1" applyProtection="1">
      <protection locked="0"/>
    </xf>
    <xf numFmtId="0" fontId="14" fillId="2" borderId="0" xfId="0" applyFont="1" applyFill="1" applyBorder="1" applyProtection="1"/>
    <xf numFmtId="0" fontId="15" fillId="0" borderId="0" xfId="6" applyFont="1" applyFill="1" applyBorder="1" applyAlignment="1" applyProtection="1"/>
    <xf numFmtId="3" fontId="15" fillId="0" borderId="2" xfId="4" applyNumberFormat="1" applyFont="1" applyFill="1" applyBorder="1" applyProtection="1"/>
    <xf numFmtId="0" fontId="14" fillId="0" borderId="0" xfId="4" applyFont="1" applyFill="1" applyBorder="1" applyProtection="1">
      <protection locked="0"/>
    </xf>
    <xf numFmtId="49" fontId="20" fillId="0" borderId="0" xfId="0" applyNumberFormat="1" applyFont="1" applyFill="1" applyBorder="1" applyProtection="1"/>
    <xf numFmtId="0" fontId="14" fillId="5" borderId="0" xfId="0" applyFont="1" applyFill="1" applyBorder="1" applyProtection="1">
      <protection locked="0"/>
    </xf>
    <xf numFmtId="0" fontId="14" fillId="0" borderId="0" xfId="5" applyFont="1" applyFill="1" applyBorder="1" applyAlignment="1" applyProtection="1">
      <alignment horizontal="right"/>
    </xf>
    <xf numFmtId="0" fontId="14" fillId="0" borderId="0" xfId="5" applyFont="1" applyFill="1" applyBorder="1" applyAlignment="1" applyProtection="1"/>
    <xf numFmtId="0" fontId="15" fillId="0" borderId="0" xfId="5" quotePrefix="1" applyFont="1" applyFill="1" applyBorder="1" applyAlignment="1" applyProtection="1"/>
    <xf numFmtId="0" fontId="14" fillId="0" borderId="0" xfId="5" applyFont="1" applyFill="1" applyBorder="1" applyAlignment="1" applyProtection="1">
      <alignment horizontal="left"/>
    </xf>
    <xf numFmtId="170" fontId="14" fillId="6" borderId="1" xfId="4" applyNumberFormat="1" applyFont="1" applyFill="1" applyBorder="1" applyProtection="1">
      <protection locked="0"/>
    </xf>
    <xf numFmtId="0" fontId="15" fillId="0" borderId="0" xfId="5" applyFont="1" applyFill="1" applyBorder="1" applyAlignment="1" applyProtection="1"/>
    <xf numFmtId="0" fontId="15" fillId="0" borderId="0" xfId="5" applyFont="1" applyFill="1" applyBorder="1" applyAlignment="1" applyProtection="1">
      <alignment horizontal="left"/>
    </xf>
    <xf numFmtId="0" fontId="14" fillId="0" borderId="0" xfId="2" applyFont="1" applyFill="1" applyBorder="1" applyAlignment="1" applyProtection="1">
      <alignment horizontal="left"/>
    </xf>
    <xf numFmtId="3" fontId="15" fillId="0" borderId="1" xfId="4" applyNumberFormat="1" applyFont="1" applyFill="1" applyBorder="1" applyProtection="1">
      <protection locked="0"/>
    </xf>
    <xf numFmtId="49" fontId="19" fillId="0" borderId="0" xfId="0" applyNumberFormat="1" applyFont="1" applyFill="1" applyBorder="1" applyAlignment="1" applyProtection="1">
      <alignment horizontal="left"/>
    </xf>
    <xf numFmtId="0" fontId="14" fillId="5" borderId="0" xfId="0" applyFont="1" applyFill="1"/>
    <xf numFmtId="4" fontId="15" fillId="4" borderId="1" xfId="4" applyNumberFormat="1" applyFont="1" applyFill="1" applyBorder="1" applyProtection="1">
      <protection locked="0"/>
    </xf>
    <xf numFmtId="49" fontId="15" fillId="0" borderId="0" xfId="4" applyNumberFormat="1" applyFont="1" applyFill="1" applyBorder="1" applyAlignment="1" applyProtection="1">
      <alignment horizontal="left"/>
    </xf>
    <xf numFmtId="4" fontId="14" fillId="4" borderId="1" xfId="4" applyNumberFormat="1" applyFont="1" applyFill="1" applyBorder="1" applyProtection="1">
      <protection locked="0"/>
    </xf>
    <xf numFmtId="4" fontId="14" fillId="6" borderId="1" xfId="4" applyNumberFormat="1" applyFont="1" applyFill="1" applyBorder="1" applyProtection="1">
      <protection locked="0"/>
    </xf>
    <xf numFmtId="4" fontId="15" fillId="0" borderId="1" xfId="4" applyNumberFormat="1" applyFont="1" applyFill="1" applyBorder="1" applyProtection="1"/>
    <xf numFmtId="49" fontId="14" fillId="0" borderId="0" xfId="4" applyNumberFormat="1" applyFont="1" applyFill="1" applyBorder="1" applyAlignment="1" applyProtection="1">
      <alignment horizontal="left"/>
    </xf>
    <xf numFmtId="49" fontId="14" fillId="0" borderId="0" xfId="4" applyNumberFormat="1" applyFont="1" applyFill="1" applyBorder="1" applyAlignment="1" applyProtection="1"/>
    <xf numFmtId="49" fontId="15" fillId="0" borderId="0" xfId="4" quotePrefix="1" applyNumberFormat="1" applyFont="1" applyFill="1" applyBorder="1" applyAlignment="1" applyProtection="1">
      <alignment horizontal="left"/>
    </xf>
    <xf numFmtId="4" fontId="14" fillId="4" borderId="5" xfId="4" applyNumberFormat="1" applyFont="1" applyFill="1" applyBorder="1" applyProtection="1">
      <protection locked="0"/>
    </xf>
    <xf numFmtId="4" fontId="14" fillId="4" borderId="7" xfId="4" applyNumberFormat="1" applyFont="1" applyFill="1" applyBorder="1" applyProtection="1">
      <protection locked="0"/>
    </xf>
    <xf numFmtId="4" fontId="15" fillId="0" borderId="2" xfId="4" applyNumberFormat="1" applyFont="1" applyFill="1" applyBorder="1" applyProtection="1"/>
    <xf numFmtId="4" fontId="14" fillId="4" borderId="1" xfId="4" quotePrefix="1" applyNumberFormat="1" applyFont="1" applyFill="1" applyBorder="1" applyProtection="1">
      <protection locked="0"/>
    </xf>
    <xf numFmtId="0" fontId="12" fillId="0" borderId="0" xfId="0" applyFont="1"/>
    <xf numFmtId="172" fontId="14" fillId="0" borderId="1" xfId="9" applyNumberFormat="1" applyFont="1" applyBorder="1"/>
    <xf numFmtId="173" fontId="14" fillId="6" borderId="1" xfId="0" applyNumberFormat="1" applyFont="1" applyFill="1" applyBorder="1"/>
    <xf numFmtId="0" fontId="14" fillId="0" borderId="14" xfId="0" applyFont="1" applyFill="1" applyBorder="1"/>
    <xf numFmtId="0" fontId="14" fillId="0" borderId="26" xfId="0" applyFont="1" applyBorder="1"/>
    <xf numFmtId="0" fontId="17" fillId="0" borderId="0" xfId="0" applyFont="1" applyFill="1" applyBorder="1" applyProtection="1"/>
    <xf numFmtId="0" fontId="16" fillId="0" borderId="0" xfId="2" applyFont="1" applyBorder="1" applyAlignment="1" applyProtection="1"/>
    <xf numFmtId="0" fontId="14" fillId="0" borderId="0" xfId="0" applyFont="1" applyBorder="1" applyProtection="1"/>
    <xf numFmtId="0" fontId="14" fillId="0" borderId="0" xfId="0" applyFont="1" applyBorder="1" applyAlignment="1">
      <alignment wrapText="1"/>
    </xf>
    <xf numFmtId="0" fontId="14" fillId="0" borderId="0" xfId="0" applyFont="1" applyBorder="1" applyAlignment="1" applyProtection="1">
      <alignment wrapText="1"/>
    </xf>
    <xf numFmtId="0" fontId="12" fillId="0" borderId="0" xfId="2" applyFont="1" applyBorder="1" applyAlignment="1" applyProtection="1">
      <alignment wrapText="1"/>
    </xf>
    <xf numFmtId="0" fontId="14" fillId="0" borderId="0" xfId="2" applyFont="1" applyBorder="1" applyAlignment="1" applyProtection="1">
      <alignment wrapText="1"/>
    </xf>
    <xf numFmtId="49" fontId="14" fillId="0" borderId="14" xfId="0" applyNumberFormat="1" applyFont="1" applyFill="1" applyBorder="1" applyProtection="1"/>
    <xf numFmtId="0" fontId="14" fillId="0" borderId="27" xfId="0" applyFont="1" applyFill="1" applyBorder="1" applyAlignment="1" applyProtection="1">
      <alignment wrapText="1"/>
    </xf>
    <xf numFmtId="169" fontId="14" fillId="4" borderId="7" xfId="0" applyNumberFormat="1" applyFont="1" applyFill="1" applyBorder="1" applyProtection="1">
      <protection locked="0"/>
    </xf>
    <xf numFmtId="2" fontId="11" fillId="0" borderId="26" xfId="0" applyNumberFormat="1" applyFont="1" applyBorder="1" applyProtection="1"/>
    <xf numFmtId="169" fontId="14" fillId="4" borderId="29" xfId="0" applyNumberFormat="1" applyFont="1" applyFill="1" applyBorder="1" applyProtection="1">
      <protection locked="0"/>
    </xf>
    <xf numFmtId="169" fontId="14" fillId="4" borderId="17" xfId="0" applyNumberFormat="1" applyFont="1" applyFill="1" applyBorder="1" applyProtection="1">
      <protection locked="0"/>
    </xf>
    <xf numFmtId="0" fontId="18" fillId="7" borderId="13" xfId="0" applyFont="1" applyFill="1" applyBorder="1" applyAlignment="1" applyProtection="1">
      <alignment horizontal="left"/>
    </xf>
    <xf numFmtId="0" fontId="14" fillId="7" borderId="24" xfId="0" applyFont="1" applyFill="1" applyBorder="1"/>
    <xf numFmtId="0" fontId="14" fillId="7" borderId="25" xfId="0" applyFont="1" applyFill="1" applyBorder="1"/>
    <xf numFmtId="0" fontId="14" fillId="0" borderId="0" xfId="0" applyNumberFormat="1" applyFont="1" applyBorder="1" applyProtection="1"/>
    <xf numFmtId="0" fontId="15" fillId="0" borderId="0" xfId="2" applyFont="1" applyFill="1" applyBorder="1" applyAlignment="1" applyProtection="1">
      <alignment wrapText="1"/>
    </xf>
    <xf numFmtId="0" fontId="2" fillId="0" borderId="0" xfId="0" applyFont="1" applyFill="1" applyBorder="1" applyProtection="1">
      <protection locked="0"/>
    </xf>
    <xf numFmtId="0" fontId="15" fillId="0" borderId="0" xfId="5" applyFont="1" applyFill="1" applyBorder="1" applyAlignment="1" applyProtection="1">
      <alignment horizontal="right"/>
    </xf>
    <xf numFmtId="0" fontId="2" fillId="2" borderId="0" xfId="0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left"/>
    </xf>
    <xf numFmtId="0" fontId="15" fillId="0" borderId="0" xfId="6" applyFont="1" applyFill="1" applyBorder="1" applyAlignment="1" applyProtection="1">
      <alignment horizontal="right"/>
    </xf>
    <xf numFmtId="0" fontId="2" fillId="3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/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 applyProtection="1">
      <alignment horizontal="left"/>
      <protection locked="0"/>
    </xf>
    <xf numFmtId="49" fontId="14" fillId="0" borderId="0" xfId="0" applyNumberFormat="1" applyFont="1" applyFill="1" applyBorder="1" applyAlignment="1" applyProtection="1">
      <alignment horizontal="right" vertical="center"/>
    </xf>
    <xf numFmtId="0" fontId="26" fillId="2" borderId="0" xfId="0" applyFont="1" applyFill="1" applyBorder="1" applyAlignment="1" applyProtection="1">
      <alignment horizontal="right"/>
      <protection locked="0"/>
    </xf>
    <xf numFmtId="4" fontId="15" fillId="0" borderId="1" xfId="4" applyNumberFormat="1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49" fontId="14" fillId="0" borderId="0" xfId="4" applyNumberFormat="1" applyFont="1" applyFill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left"/>
    </xf>
    <xf numFmtId="0" fontId="27" fillId="2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/>
    </xf>
    <xf numFmtId="49" fontId="26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horizontal="left" vertical="center"/>
    </xf>
    <xf numFmtId="49" fontId="14" fillId="0" borderId="0" xfId="2" applyNumberFormat="1" applyFont="1" applyFill="1" applyBorder="1" applyAlignment="1" applyProtection="1">
      <alignment horizontal="left"/>
    </xf>
    <xf numFmtId="49" fontId="15" fillId="0" borderId="0" xfId="4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/>
    </xf>
    <xf numFmtId="49" fontId="15" fillId="0" borderId="0" xfId="4" quotePrefix="1" applyNumberFormat="1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/>
    <xf numFmtId="49" fontId="15" fillId="0" borderId="0" xfId="4" quotePrefix="1" applyNumberFormat="1" applyFont="1" applyFill="1" applyBorder="1" applyAlignment="1" applyProtection="1">
      <alignment horizontal="right" vertical="top"/>
    </xf>
    <xf numFmtId="49" fontId="15" fillId="0" borderId="0" xfId="4" applyNumberFormat="1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Protection="1"/>
    <xf numFmtId="49" fontId="2" fillId="0" borderId="0" xfId="4" applyNumberFormat="1" applyFont="1" applyFill="1" applyBorder="1" applyAlignment="1" applyProtection="1">
      <alignment horizontal="left"/>
    </xf>
    <xf numFmtId="0" fontId="2" fillId="0" borderId="0" xfId="10" applyFont="1" applyFill="1" applyBorder="1" applyProtection="1">
      <protection locked="0"/>
    </xf>
    <xf numFmtId="0" fontId="14" fillId="0" borderId="0" xfId="10" applyFont="1" applyFill="1" applyBorder="1" applyProtection="1">
      <protection locked="0"/>
    </xf>
    <xf numFmtId="49" fontId="19" fillId="0" borderId="0" xfId="10" applyNumberFormat="1" applyFont="1" applyFill="1" applyBorder="1" applyProtection="1"/>
    <xf numFmtId="49" fontId="20" fillId="0" borderId="0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 wrapText="1"/>
      <protection locked="0"/>
    </xf>
    <xf numFmtId="49" fontId="25" fillId="0" borderId="0" xfId="2" applyNumberFormat="1" applyFont="1" applyFill="1" applyBorder="1" applyAlignment="1" applyProtection="1"/>
    <xf numFmtId="49" fontId="15" fillId="0" borderId="0" xfId="10" applyNumberFormat="1" applyFont="1" applyFill="1" applyBorder="1" applyAlignment="1" applyProtection="1"/>
    <xf numFmtId="0" fontId="14" fillId="5" borderId="0" xfId="10" applyFont="1" applyFill="1" applyBorder="1" applyAlignment="1" applyProtection="1">
      <alignment horizontal="right"/>
    </xf>
    <xf numFmtId="49" fontId="15" fillId="5" borderId="0" xfId="10" applyNumberFormat="1" applyFont="1" applyFill="1" applyBorder="1" applyAlignment="1" applyProtection="1"/>
    <xf numFmtId="49" fontId="19" fillId="5" borderId="0" xfId="10" applyNumberFormat="1" applyFont="1" applyFill="1" applyBorder="1" applyProtection="1"/>
    <xf numFmtId="49" fontId="20" fillId="5" borderId="0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/>
      <protection locked="0"/>
    </xf>
    <xf numFmtId="0" fontId="14" fillId="5" borderId="0" xfId="10" applyFont="1" applyFill="1" applyBorder="1" applyProtection="1">
      <protection locked="0"/>
    </xf>
    <xf numFmtId="0" fontId="2" fillId="5" borderId="0" xfId="10" applyFont="1" applyFill="1" applyBorder="1" applyProtection="1">
      <protection locked="0"/>
    </xf>
    <xf numFmtId="0" fontId="14" fillId="0" borderId="0" xfId="10" applyFont="1" applyFill="1" applyBorder="1" applyProtection="1"/>
    <xf numFmtId="3" fontId="6" fillId="0" borderId="1" xfId="10" applyNumberFormat="1" applyFont="1" applyFill="1" applyBorder="1" applyProtection="1">
      <protection locked="0"/>
    </xf>
    <xf numFmtId="0" fontId="2" fillId="2" borderId="0" xfId="10" applyFont="1" applyFill="1" applyBorder="1" applyProtection="1">
      <protection locked="0"/>
    </xf>
    <xf numFmtId="3" fontId="15" fillId="0" borderId="1" xfId="10" applyNumberFormat="1" applyFont="1" applyFill="1" applyBorder="1" applyProtection="1"/>
    <xf numFmtId="0" fontId="14" fillId="0" borderId="0" xfId="10" applyFont="1" applyFill="1" applyBorder="1" applyAlignment="1" applyProtection="1">
      <alignment horizontal="right"/>
    </xf>
    <xf numFmtId="3" fontId="14" fillId="4" borderId="1" xfId="10" applyNumberFormat="1" applyFont="1" applyFill="1" applyBorder="1" applyProtection="1">
      <protection locked="0"/>
    </xf>
    <xf numFmtId="0" fontId="15" fillId="0" borderId="0" xfId="10" quotePrefix="1" applyFont="1" applyProtection="1"/>
    <xf numFmtId="0" fontId="22" fillId="0" borderId="0" xfId="10" applyFont="1" applyFill="1" applyBorder="1" applyProtection="1"/>
    <xf numFmtId="0" fontId="2" fillId="0" borderId="0" xfId="10" applyFont="1" applyFill="1" applyBorder="1" applyProtection="1"/>
    <xf numFmtId="0" fontId="14" fillId="2" borderId="0" xfId="10" applyFont="1" applyFill="1" applyBorder="1" applyProtection="1"/>
    <xf numFmtId="0" fontId="15" fillId="2" borderId="0" xfId="10" applyFont="1" applyFill="1" applyBorder="1" applyAlignment="1" applyProtection="1">
      <alignment horizontal="right"/>
      <protection locked="0"/>
    </xf>
    <xf numFmtId="0" fontId="14" fillId="2" borderId="0" xfId="10" applyFont="1" applyFill="1" applyBorder="1" applyAlignment="1" applyProtection="1">
      <alignment horizontal="right"/>
      <protection locked="0"/>
    </xf>
    <xf numFmtId="0" fontId="14" fillId="2" borderId="0" xfId="10" applyFont="1" applyFill="1" applyBorder="1" applyProtection="1">
      <protection locked="0"/>
    </xf>
    <xf numFmtId="0" fontId="15" fillId="0" borderId="0" xfId="10" applyFont="1" applyFill="1" applyBorder="1" applyProtection="1"/>
    <xf numFmtId="0" fontId="14" fillId="0" borderId="0" xfId="0" applyFont="1" applyFill="1" applyBorder="1" applyAlignment="1" applyProtection="1">
      <alignment horizontal="left"/>
      <protection locked="0"/>
    </xf>
    <xf numFmtId="0" fontId="2" fillId="0" borderId="0" xfId="5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>
      <alignment horizontal="right"/>
    </xf>
    <xf numFmtId="0" fontId="15" fillId="0" borderId="0" xfId="10" applyFont="1" applyFill="1" applyBorder="1" applyAlignment="1" applyProtection="1">
      <alignment horizontal="right" wrapText="1"/>
      <protection locked="0"/>
    </xf>
    <xf numFmtId="0" fontId="15" fillId="0" borderId="0" xfId="10" applyFont="1" applyFill="1" applyBorder="1" applyAlignment="1" applyProtection="1">
      <alignment horizontal="right"/>
    </xf>
    <xf numFmtId="0" fontId="15" fillId="0" borderId="0" xfId="10" quotePrefix="1" applyFont="1"/>
    <xf numFmtId="3" fontId="15" fillId="0" borderId="1" xfId="10" quotePrefix="1" applyNumberFormat="1" applyFont="1" applyFill="1" applyBorder="1" applyProtection="1"/>
    <xf numFmtId="0" fontId="15" fillId="0" borderId="0" xfId="2" applyFont="1" applyAlignment="1" applyProtection="1"/>
    <xf numFmtId="0" fontId="28" fillId="0" borderId="0" xfId="2" applyFont="1" applyAlignment="1" applyProtection="1">
      <alignment horizontal="right"/>
    </xf>
    <xf numFmtId="0" fontId="14" fillId="0" borderId="0" xfId="10" quotePrefix="1" applyFont="1" applyProtection="1"/>
    <xf numFmtId="0" fontId="14" fillId="0" borderId="0" xfId="10" quotePrefix="1" applyFont="1" applyAlignment="1" applyProtection="1">
      <alignment wrapText="1"/>
    </xf>
    <xf numFmtId="0" fontId="15" fillId="0" borderId="0" xfId="10" quotePrefix="1" applyFont="1" applyFill="1" applyProtection="1"/>
    <xf numFmtId="0" fontId="14" fillId="0" borderId="0" xfId="10" quotePrefix="1" applyFont="1" applyFill="1" applyAlignment="1" applyProtection="1">
      <alignment horizontal="right"/>
    </xf>
    <xf numFmtId="0" fontId="14" fillId="2" borderId="0" xfId="10" applyFont="1" applyFill="1" applyBorder="1" applyAlignment="1" applyProtection="1">
      <alignment horizontal="right"/>
    </xf>
    <xf numFmtId="0" fontId="15" fillId="2" borderId="0" xfId="10" applyFont="1" applyFill="1" applyBorder="1" applyProtection="1">
      <protection locked="0"/>
    </xf>
    <xf numFmtId="0" fontId="15" fillId="0" borderId="0" xfId="10" quotePrefix="1" applyFont="1" applyFill="1" applyBorder="1" applyProtection="1"/>
    <xf numFmtId="0" fontId="14" fillId="0" borderId="0" xfId="10" quotePrefix="1" applyFont="1" applyFill="1" applyBorder="1" applyAlignment="1" applyProtection="1">
      <alignment horizontal="right"/>
    </xf>
    <xf numFmtId="0" fontId="21" fillId="0" borderId="0" xfId="10" applyFont="1" applyFill="1" applyBorder="1" applyAlignment="1" applyProtection="1">
      <alignment horizontal="right"/>
    </xf>
    <xf numFmtId="0" fontId="14" fillId="0" borderId="0" xfId="10" applyFont="1" applyFill="1" applyProtection="1"/>
    <xf numFmtId="0" fontId="21" fillId="0" borderId="0" xfId="10" applyFont="1" applyFill="1" applyBorder="1" applyProtection="1"/>
    <xf numFmtId="0" fontId="14" fillId="0" borderId="0" xfId="10" quotePrefix="1" applyFont="1" applyAlignment="1" applyProtection="1">
      <alignment horizontal="right"/>
    </xf>
    <xf numFmtId="3" fontId="14" fillId="0" borderId="1" xfId="0" applyNumberFormat="1" applyFont="1" applyFill="1" applyBorder="1" applyProtection="1"/>
    <xf numFmtId="3" fontId="15" fillId="0" borderId="6" xfId="0" applyNumberFormat="1" applyFont="1" applyFill="1" applyBorder="1" applyProtection="1"/>
    <xf numFmtId="3" fontId="15" fillId="0" borderId="0" xfId="0" applyNumberFormat="1" applyFont="1" applyFill="1" applyBorder="1" applyProtection="1"/>
    <xf numFmtId="3" fontId="14" fillId="0" borderId="0" xfId="0" applyNumberFormat="1" applyFont="1" applyFill="1" applyBorder="1" applyProtection="1"/>
    <xf numFmtId="3" fontId="14" fillId="0" borderId="1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" fillId="0" borderId="0" xfId="2" applyFont="1" applyBorder="1" applyAlignment="1" applyProtection="1">
      <alignment wrapText="1"/>
    </xf>
    <xf numFmtId="1" fontId="23" fillId="0" borderId="0" xfId="0" applyNumberFormat="1" applyFont="1" applyFill="1" applyAlignment="1">
      <alignment horizontal="center"/>
    </xf>
    <xf numFmtId="1" fontId="23" fillId="0" borderId="0" xfId="0" applyNumberFormat="1" applyFont="1" applyFill="1" applyAlignment="1">
      <alignment horizontal="center" wrapText="1"/>
    </xf>
    <xf numFmtId="173" fontId="14" fillId="0" borderId="1" xfId="0" applyNumberFormat="1" applyFont="1" applyBorder="1"/>
    <xf numFmtId="0" fontId="23" fillId="0" borderId="0" xfId="0" applyFont="1" applyFill="1" applyAlignment="1">
      <alignment horizontal="center"/>
    </xf>
    <xf numFmtId="0" fontId="7" fillId="0" borderId="0" xfId="0" applyFont="1" applyBorder="1" applyProtection="1"/>
    <xf numFmtId="0" fontId="15" fillId="7" borderId="30" xfId="0" applyFont="1" applyFill="1" applyBorder="1"/>
    <xf numFmtId="0" fontId="15" fillId="7" borderId="20" xfId="0" applyFont="1" applyFill="1" applyBorder="1"/>
    <xf numFmtId="0" fontId="15" fillId="7" borderId="31" xfId="0" applyFont="1" applyFill="1" applyBorder="1"/>
    <xf numFmtId="0" fontId="15" fillId="0" borderId="28" xfId="0" applyFont="1" applyBorder="1" applyAlignment="1">
      <alignment wrapText="1"/>
    </xf>
    <xf numFmtId="172" fontId="14" fillId="0" borderId="1" xfId="0" applyNumberFormat="1" applyFont="1" applyBorder="1" applyProtection="1"/>
    <xf numFmtId="172" fontId="14" fillId="4" borderId="1" xfId="0" applyNumberFormat="1" applyFont="1" applyFill="1" applyBorder="1" applyProtection="1">
      <protection locked="0"/>
    </xf>
    <xf numFmtId="2" fontId="14" fillId="0" borderId="1" xfId="0" applyNumberFormat="1" applyFont="1" applyBorder="1" applyProtection="1"/>
    <xf numFmtId="1" fontId="14" fillId="0" borderId="1" xfId="0" applyNumberFormat="1" applyFont="1" applyFill="1" applyBorder="1" applyProtection="1"/>
    <xf numFmtId="49" fontId="8" fillId="10" borderId="0" xfId="0" applyNumberFormat="1" applyFont="1" applyFill="1" applyBorder="1" applyProtection="1"/>
    <xf numFmtId="0" fontId="9" fillId="10" borderId="0" xfId="0" applyFont="1" applyFill="1" applyBorder="1" applyAlignment="1" applyProtection="1">
      <alignment horizontal="left" vertical="center"/>
    </xf>
    <xf numFmtId="49" fontId="8" fillId="10" borderId="0" xfId="0" applyNumberFormat="1" applyFont="1" applyFill="1" applyBorder="1" applyAlignment="1" applyProtection="1">
      <alignment horizontal="left"/>
    </xf>
    <xf numFmtId="0" fontId="29" fillId="10" borderId="0" xfId="0" applyFont="1" applyFill="1" applyBorder="1" applyProtection="1">
      <protection locked="0"/>
    </xf>
    <xf numFmtId="0" fontId="8" fillId="10" borderId="0" xfId="0" applyFont="1" applyFill="1" applyBorder="1" applyProtection="1">
      <protection locked="0"/>
    </xf>
    <xf numFmtId="49" fontId="24" fillId="10" borderId="0" xfId="0" applyNumberFormat="1" applyFont="1" applyFill="1" applyBorder="1" applyAlignment="1" applyProtection="1">
      <alignment horizontal="left"/>
    </xf>
    <xf numFmtId="0" fontId="8" fillId="10" borderId="0" xfId="0" applyNumberFormat="1" applyFont="1" applyFill="1" applyBorder="1" applyAlignment="1" applyProtection="1">
      <alignment horizontal="left"/>
    </xf>
    <xf numFmtId="0" fontId="24" fillId="10" borderId="0" xfId="0" applyFont="1" applyFill="1" applyBorder="1" applyProtection="1">
      <protection locked="0"/>
    </xf>
    <xf numFmtId="0" fontId="8" fillId="10" borderId="0" xfId="0" applyFont="1" applyFill="1" applyBorder="1" applyAlignment="1" applyProtection="1">
      <alignment horizontal="right" vertical="center"/>
    </xf>
    <xf numFmtId="0" fontId="24" fillId="10" borderId="0" xfId="0" applyFont="1" applyFill="1" applyBorder="1" applyAlignment="1" applyProtection="1">
      <alignment horizontal="left"/>
    </xf>
    <xf numFmtId="0" fontId="8" fillId="10" borderId="0" xfId="0" applyFont="1" applyFill="1" applyBorder="1" applyAlignment="1" applyProtection="1">
      <alignment horizontal="left"/>
    </xf>
    <xf numFmtId="0" fontId="24" fillId="10" borderId="0" xfId="0" applyFont="1" applyFill="1" applyBorder="1" applyAlignment="1" applyProtection="1">
      <alignment horizontal="right" vertical="center"/>
    </xf>
    <xf numFmtId="0" fontId="30" fillId="10" borderId="0" xfId="0" applyNumberFormat="1" applyFont="1" applyFill="1" applyBorder="1" applyAlignment="1" applyProtection="1">
      <alignment horizontal="right"/>
      <protection locked="0"/>
    </xf>
    <xf numFmtId="0" fontId="24" fillId="10" borderId="0" xfId="0" applyFont="1" applyFill="1" applyBorder="1" applyAlignment="1" applyProtection="1">
      <alignment horizontal="right" wrapText="1"/>
      <protection locked="0"/>
    </xf>
    <xf numFmtId="49" fontId="31" fillId="10" borderId="0" xfId="0" applyNumberFormat="1" applyFont="1" applyFill="1" applyBorder="1" applyAlignment="1" applyProtection="1">
      <alignment horizontal="left"/>
    </xf>
    <xf numFmtId="49" fontId="31" fillId="10" borderId="0" xfId="0" applyNumberFormat="1" applyFont="1" applyFill="1" applyBorder="1" applyProtection="1"/>
    <xf numFmtId="0" fontId="9" fillId="10" borderId="0" xfId="0" applyFont="1" applyFill="1" applyBorder="1" applyAlignment="1" applyProtection="1">
      <alignment horizontal="center" wrapText="1"/>
      <protection locked="0"/>
    </xf>
    <xf numFmtId="0" fontId="9" fillId="10" borderId="0" xfId="0" applyFont="1" applyFill="1" applyBorder="1" applyAlignment="1" applyProtection="1">
      <alignment horizontal="center"/>
      <protection locked="0"/>
    </xf>
    <xf numFmtId="0" fontId="31" fillId="10" borderId="0" xfId="0" applyFont="1" applyFill="1" applyBorder="1" applyProtection="1">
      <protection locked="0"/>
    </xf>
    <xf numFmtId="0" fontId="9" fillId="10" borderId="0" xfId="0" applyFont="1" applyFill="1" applyBorder="1" applyProtection="1">
      <protection locked="0"/>
    </xf>
    <xf numFmtId="0" fontId="31" fillId="10" borderId="0" xfId="0" applyFont="1" applyFill="1" applyBorder="1" applyAlignment="1" applyProtection="1">
      <alignment horizontal="left" vertical="center"/>
    </xf>
    <xf numFmtId="49" fontId="9" fillId="10" borderId="0" xfId="0" applyNumberFormat="1" applyFont="1" applyFill="1" applyBorder="1" applyAlignment="1" applyProtection="1">
      <alignment horizontal="left"/>
    </xf>
    <xf numFmtId="0" fontId="31" fillId="10" borderId="0" xfId="0" applyNumberFormat="1" applyFont="1" applyFill="1" applyBorder="1" applyAlignment="1" applyProtection="1">
      <alignment horizontal="left"/>
    </xf>
    <xf numFmtId="0" fontId="31" fillId="10" borderId="0" xfId="0" applyFont="1" applyFill="1" applyBorder="1" applyAlignment="1" applyProtection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31" fillId="10" borderId="0" xfId="0" applyFont="1" applyFill="1" applyBorder="1" applyAlignment="1" applyProtection="1">
      <alignment horizontal="left"/>
    </xf>
    <xf numFmtId="0" fontId="9" fillId="10" borderId="0" xfId="0" applyFont="1" applyFill="1" applyBorder="1" applyAlignment="1" applyProtection="1">
      <alignment horizontal="right" vertical="center"/>
    </xf>
    <xf numFmtId="0" fontId="32" fillId="10" borderId="0" xfId="0" applyNumberFormat="1" applyFont="1" applyFill="1" applyBorder="1" applyAlignment="1" applyProtection="1">
      <alignment horizontal="right"/>
      <protection locked="0"/>
    </xf>
    <xf numFmtId="0" fontId="9" fillId="10" borderId="0" xfId="0" applyFont="1" applyFill="1" applyBorder="1" applyAlignment="1" applyProtection="1">
      <alignment horizontal="right" wrapText="1"/>
      <protection locked="0"/>
    </xf>
    <xf numFmtId="4" fontId="14" fillId="0" borderId="0" xfId="0" applyNumberFormat="1" applyFont="1" applyFill="1" applyBorder="1" applyProtection="1">
      <protection locked="0"/>
    </xf>
    <xf numFmtId="0" fontId="15" fillId="0" borderId="0" xfId="2" applyFont="1" applyBorder="1" applyAlignment="1" applyProtection="1"/>
    <xf numFmtId="10" fontId="14" fillId="0" borderId="5" xfId="0" applyNumberFormat="1" applyFont="1" applyBorder="1" applyProtection="1"/>
    <xf numFmtId="10" fontId="14" fillId="0" borderId="2" xfId="0" applyNumberFormat="1" applyFont="1" applyBorder="1" applyProtection="1"/>
    <xf numFmtId="10" fontId="14" fillId="0" borderId="19" xfId="0" applyNumberFormat="1" applyFont="1" applyBorder="1" applyProtection="1"/>
    <xf numFmtId="0" fontId="15" fillId="0" borderId="0" xfId="2" applyFont="1" applyBorder="1" applyAlignment="1" applyProtection="1">
      <alignment wrapText="1"/>
    </xf>
    <xf numFmtId="0" fontId="33" fillId="0" borderId="0" xfId="0" applyFont="1" applyProtection="1"/>
    <xf numFmtId="0" fontId="12" fillId="0" borderId="0" xfId="0" applyFont="1" applyFill="1" applyProtection="1"/>
    <xf numFmtId="0" fontId="6" fillId="0" borderId="0" xfId="0" applyFont="1" applyBorder="1"/>
    <xf numFmtId="0" fontId="33" fillId="0" borderId="0" xfId="0" applyFont="1" applyFill="1" applyProtection="1"/>
    <xf numFmtId="10" fontId="14" fillId="0" borderId="0" xfId="7" applyNumberFormat="1" applyFont="1" applyFill="1" applyBorder="1" applyProtection="1">
      <protection locked="0"/>
    </xf>
    <xf numFmtId="168" fontId="14" fillId="0" borderId="0" xfId="7" applyNumberFormat="1" applyFont="1" applyFill="1" applyBorder="1" applyProtection="1"/>
    <xf numFmtId="0" fontId="7" fillId="0" borderId="0" xfId="0" applyFont="1" applyFill="1" applyBorder="1" applyProtection="1"/>
    <xf numFmtId="0" fontId="9" fillId="1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>
      <alignment horizontal="center"/>
    </xf>
    <xf numFmtId="0" fontId="34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34" fillId="0" borderId="0" xfId="0" applyNumberFormat="1" applyFont="1" applyFill="1" applyAlignment="1" applyProtection="1">
      <alignment horizontal="center"/>
      <protection locked="0"/>
    </xf>
    <xf numFmtId="0" fontId="24" fillId="0" borderId="0" xfId="0" applyFont="1" applyFill="1" applyAlignment="1" applyProtection="1">
      <alignment horizontal="center" wrapText="1"/>
      <protection locked="0"/>
    </xf>
    <xf numFmtId="166" fontId="8" fillId="6" borderId="1" xfId="0" applyNumberFormat="1" applyFont="1" applyFill="1" applyBorder="1" applyAlignment="1" applyProtection="1">
      <alignment horizontal="center"/>
      <protection locked="0"/>
    </xf>
    <xf numFmtId="0" fontId="9" fillId="10" borderId="0" xfId="0" applyNumberFormat="1" applyFont="1" applyFill="1" applyBorder="1" applyAlignment="1" applyProtection="1">
      <alignment horizontal="left" vertical="center"/>
    </xf>
    <xf numFmtId="0" fontId="9" fillId="10" borderId="0" xfId="0" applyNumberFormat="1" applyFont="1" applyFill="1" applyBorder="1" applyAlignment="1" applyProtection="1">
      <alignment horizontal="left"/>
    </xf>
    <xf numFmtId="0" fontId="31" fillId="1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/>
    <xf numFmtId="173" fontId="14" fillId="0" borderId="0" xfId="0" applyNumberFormat="1" applyFont="1"/>
    <xf numFmtId="0" fontId="0" fillId="0" borderId="0" xfId="0" applyAlignment="1">
      <alignment wrapText="1"/>
    </xf>
    <xf numFmtId="0" fontId="35" fillId="0" borderId="0" xfId="0" applyFont="1" applyAlignment="1">
      <alignment horizontal="left"/>
    </xf>
    <xf numFmtId="10" fontId="35" fillId="0" borderId="0" xfId="7" applyNumberFormat="1" applyFont="1" applyAlignment="1">
      <alignment horizontal="left"/>
    </xf>
    <xf numFmtId="167" fontId="36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left"/>
    </xf>
    <xf numFmtId="0" fontId="35" fillId="0" borderId="0" xfId="7" applyNumberFormat="1" applyFont="1" applyFill="1" applyAlignment="1">
      <alignment horizontal="left"/>
    </xf>
    <xf numFmtId="0" fontId="34" fillId="0" borderId="0" xfId="0" applyFont="1"/>
    <xf numFmtId="0" fontId="34" fillId="8" borderId="0" xfId="0" applyFont="1" applyFill="1" applyBorder="1"/>
    <xf numFmtId="0" fontId="37" fillId="8" borderId="0" xfId="0" applyFont="1" applyFill="1" applyBorder="1"/>
    <xf numFmtId="0" fontId="38" fillId="0" borderId="0" xfId="0" applyFont="1"/>
    <xf numFmtId="0" fontId="38" fillId="0" borderId="0" xfId="0" applyFont="1" applyFill="1" applyBorder="1"/>
    <xf numFmtId="165" fontId="38" fillId="8" borderId="0" xfId="8" applyFont="1" applyFill="1" applyBorder="1"/>
    <xf numFmtId="0" fontId="0" fillId="9" borderId="0" xfId="0" applyFill="1"/>
    <xf numFmtId="0" fontId="0" fillId="0" borderId="0" xfId="0" quotePrefix="1"/>
    <xf numFmtId="173" fontId="38" fillId="8" borderId="0" xfId="8" applyNumberFormat="1" applyFont="1" applyFill="1" applyBorder="1"/>
    <xf numFmtId="171" fontId="38" fillId="8" borderId="0" xfId="8" applyNumberFormat="1" applyFont="1" applyFill="1" applyBorder="1"/>
    <xf numFmtId="165" fontId="38" fillId="8" borderId="0" xfId="8" applyNumberFormat="1" applyFont="1" applyFill="1" applyBorder="1"/>
    <xf numFmtId="171" fontId="38" fillId="8" borderId="0" xfId="8" applyNumberFormat="1" applyFont="1" applyFill="1" applyBorder="1" applyAlignment="1"/>
    <xf numFmtId="1" fontId="38" fillId="7" borderId="0" xfId="8" applyNumberFormat="1" applyFont="1" applyFill="1" applyBorder="1" applyAlignment="1"/>
    <xf numFmtId="176" fontId="38" fillId="0" borderId="0" xfId="0" applyNumberFormat="1" applyFont="1" applyFill="1" applyBorder="1"/>
    <xf numFmtId="1" fontId="39" fillId="7" borderId="0" xfId="8" applyNumberFormat="1" applyFont="1" applyFill="1" applyBorder="1" applyAlignment="1">
      <alignment wrapText="1"/>
    </xf>
    <xf numFmtId="0" fontId="39" fillId="7" borderId="0" xfId="0" applyFont="1" applyFill="1" applyBorder="1" applyAlignment="1">
      <alignment wrapText="1"/>
    </xf>
    <xf numFmtId="0" fontId="39" fillId="7" borderId="0" xfId="0" applyFont="1" applyFill="1" applyBorder="1"/>
    <xf numFmtId="0" fontId="39" fillId="7" borderId="0" xfId="0" quotePrefix="1" applyFont="1" applyFill="1" applyBorder="1"/>
    <xf numFmtId="0" fontId="39" fillId="0" borderId="0" xfId="0" applyFont="1" applyFill="1" applyBorder="1" applyAlignment="1">
      <alignment wrapText="1"/>
    </xf>
    <xf numFmtId="165" fontId="39" fillId="7" borderId="0" xfId="8" applyFont="1" applyFill="1" applyBorder="1" applyAlignment="1">
      <alignment wrapText="1"/>
    </xf>
    <xf numFmtId="0" fontId="38" fillId="7" borderId="0" xfId="0" applyFont="1" applyFill="1" applyBorder="1"/>
    <xf numFmtId="165" fontId="39" fillId="7" borderId="0" xfId="8" applyFont="1" applyFill="1" applyBorder="1" applyAlignment="1"/>
    <xf numFmtId="0" fontId="40" fillId="7" borderId="0" xfId="0" applyFont="1" applyFill="1" applyBorder="1"/>
    <xf numFmtId="165" fontId="38" fillId="0" borderId="0" xfId="8" applyFont="1" applyFill="1" applyBorder="1"/>
    <xf numFmtId="171" fontId="38" fillId="0" borderId="0" xfId="8" applyNumberFormat="1" applyFont="1" applyFill="1" applyBorder="1"/>
    <xf numFmtId="173" fontId="38" fillId="0" borderId="0" xfId="8" applyNumberFormat="1" applyFont="1" applyFill="1" applyBorder="1"/>
    <xf numFmtId="10" fontId="38" fillId="0" borderId="0" xfId="0" applyNumberFormat="1" applyFont="1"/>
    <xf numFmtId="168" fontId="38" fillId="0" borderId="0" xfId="0" applyNumberFormat="1" applyFont="1"/>
    <xf numFmtId="168" fontId="38" fillId="7" borderId="2" xfId="0" applyNumberFormat="1" applyFont="1" applyFill="1" applyBorder="1"/>
    <xf numFmtId="0" fontId="38" fillId="7" borderId="2" xfId="0" applyFont="1" applyFill="1" applyBorder="1"/>
    <xf numFmtId="168" fontId="38" fillId="7" borderId="21" xfId="0" applyNumberFormat="1" applyFont="1" applyFill="1" applyBorder="1"/>
    <xf numFmtId="0" fontId="38" fillId="7" borderId="21" xfId="0" applyFont="1" applyFill="1" applyBorder="1"/>
    <xf numFmtId="168" fontId="38" fillId="7" borderId="21" xfId="7" applyNumberFormat="1" applyFont="1" applyFill="1" applyBorder="1"/>
    <xf numFmtId="168" fontId="38" fillId="7" borderId="5" xfId="7" applyNumberFormat="1" applyFont="1" applyFill="1" applyBorder="1"/>
    <xf numFmtId="177" fontId="38" fillId="0" borderId="0" xfId="0" applyNumberFormat="1" applyFont="1"/>
    <xf numFmtId="178" fontId="38" fillId="0" borderId="0" xfId="0" applyNumberFormat="1" applyFont="1"/>
    <xf numFmtId="179" fontId="39" fillId="7" borderId="1" xfId="7" applyNumberFormat="1" applyFont="1" applyFill="1" applyBorder="1" applyAlignment="1">
      <alignment wrapText="1"/>
    </xf>
    <xf numFmtId="0" fontId="42" fillId="7" borderId="1" xfId="0" applyFont="1" applyFill="1" applyBorder="1" applyAlignment="1">
      <alignment wrapText="1"/>
    </xf>
    <xf numFmtId="0" fontId="38" fillId="0" borderId="0" xfId="0" applyFont="1" applyFill="1"/>
    <xf numFmtId="0" fontId="38" fillId="0" borderId="0" xfId="0" applyFont="1" applyFill="1" applyBorder="1" applyAlignment="1">
      <alignment horizontal="justify"/>
    </xf>
    <xf numFmtId="167" fontId="38" fillId="9" borderId="12" xfId="0" applyNumberFormat="1" applyFont="1" applyFill="1" applyBorder="1" applyAlignment="1">
      <alignment horizontal="justify"/>
    </xf>
    <xf numFmtId="167" fontId="38" fillId="9" borderId="20" xfId="0" applyNumberFormat="1" applyFont="1" applyFill="1" applyBorder="1" applyAlignment="1">
      <alignment horizontal="justify"/>
    </xf>
    <xf numFmtId="0" fontId="38" fillId="9" borderId="20" xfId="0" applyFont="1" applyFill="1" applyBorder="1" applyAlignment="1">
      <alignment horizontal="justify"/>
    </xf>
    <xf numFmtId="0" fontId="38" fillId="7" borderId="2" xfId="0" applyFont="1" applyFill="1" applyBorder="1" applyAlignment="1">
      <alignment horizontal="justify"/>
    </xf>
    <xf numFmtId="166" fontId="38" fillId="9" borderId="12" xfId="0" applyNumberFormat="1" applyFont="1" applyFill="1" applyBorder="1"/>
    <xf numFmtId="0" fontId="38" fillId="7" borderId="8" xfId="0" applyFont="1" applyFill="1" applyBorder="1" applyAlignment="1">
      <alignment horizontal="justify"/>
    </xf>
    <xf numFmtId="0" fontId="38" fillId="7" borderId="19" xfId="0" applyFont="1" applyFill="1" applyBorder="1" applyAlignment="1">
      <alignment horizontal="justify"/>
    </xf>
    <xf numFmtId="0" fontId="38" fillId="7" borderId="1" xfId="0" applyFont="1" applyFill="1" applyBorder="1" applyAlignment="1">
      <alignment horizontal="justify"/>
    </xf>
    <xf numFmtId="9" fontId="38" fillId="9" borderId="10" xfId="0" applyNumberFormat="1" applyFont="1" applyFill="1" applyBorder="1"/>
    <xf numFmtId="0" fontId="38" fillId="7" borderId="5" xfId="0" applyFont="1" applyFill="1" applyBorder="1"/>
    <xf numFmtId="0" fontId="38" fillId="7" borderId="1" xfId="0" applyFont="1" applyFill="1" applyBorder="1"/>
    <xf numFmtId="0" fontId="38" fillId="0" borderId="0" xfId="0" applyFont="1" applyAlignment="1"/>
    <xf numFmtId="165" fontId="38" fillId="8" borderId="11" xfId="8" applyFont="1" applyFill="1" applyBorder="1" applyAlignment="1">
      <alignment horizontal="center"/>
    </xf>
    <xf numFmtId="173" fontId="38" fillId="8" borderId="2" xfId="8" applyNumberFormat="1" applyFont="1" applyFill="1" applyBorder="1" applyAlignment="1">
      <alignment horizontal="center"/>
    </xf>
    <xf numFmtId="175" fontId="38" fillId="7" borderId="12" xfId="8" applyNumberFormat="1" applyFont="1" applyFill="1" applyBorder="1" applyAlignment="1">
      <alignment horizontal="center"/>
    </xf>
    <xf numFmtId="172" fontId="38" fillId="8" borderId="2" xfId="9" applyNumberFormat="1" applyFont="1" applyFill="1" applyBorder="1" applyAlignment="1">
      <alignment horizontal="center"/>
    </xf>
    <xf numFmtId="0" fontId="38" fillId="7" borderId="11" xfId="0" applyFont="1" applyFill="1" applyBorder="1" applyAlignment="1">
      <alignment horizontal="right"/>
    </xf>
    <xf numFmtId="165" fontId="38" fillId="8" borderId="23" xfId="8" applyFont="1" applyFill="1" applyBorder="1" applyAlignment="1">
      <alignment horizontal="center"/>
    </xf>
    <xf numFmtId="173" fontId="38" fillId="8" borderId="21" xfId="8" applyNumberFormat="1" applyFont="1" applyFill="1" applyBorder="1" applyAlignment="1">
      <alignment horizontal="center"/>
    </xf>
    <xf numFmtId="175" fontId="38" fillId="7" borderId="22" xfId="8" applyNumberFormat="1" applyFont="1" applyFill="1" applyBorder="1" applyAlignment="1">
      <alignment horizontal="center"/>
    </xf>
    <xf numFmtId="172" fontId="38" fillId="8" borderId="21" xfId="9" applyNumberFormat="1" applyFont="1" applyFill="1" applyBorder="1" applyAlignment="1">
      <alignment horizontal="center"/>
    </xf>
    <xf numFmtId="0" fontId="38" fillId="7" borderId="23" xfId="0" applyFont="1" applyFill="1" applyBorder="1" applyAlignment="1">
      <alignment horizontal="right"/>
    </xf>
    <xf numFmtId="173" fontId="38" fillId="8" borderId="5" xfId="8" applyNumberFormat="1" applyFont="1" applyFill="1" applyBorder="1" applyAlignment="1">
      <alignment horizontal="center"/>
    </xf>
    <xf numFmtId="175" fontId="38" fillId="7" borderId="10" xfId="8" applyNumberFormat="1" applyFont="1" applyFill="1" applyBorder="1" applyAlignment="1">
      <alignment horizontal="center"/>
    </xf>
    <xf numFmtId="172" fontId="38" fillId="8" borderId="5" xfId="9" applyNumberFormat="1" applyFont="1" applyFill="1" applyBorder="1" applyAlignment="1">
      <alignment horizontal="center"/>
    </xf>
    <xf numFmtId="165" fontId="38" fillId="7" borderId="22" xfId="8" applyFont="1" applyFill="1" applyBorder="1" applyAlignment="1">
      <alignment horizontal="right"/>
    </xf>
    <xf numFmtId="165" fontId="38" fillId="7" borderId="8" xfId="8" applyFont="1" applyFill="1" applyBorder="1" applyAlignment="1">
      <alignment horizontal="right"/>
    </xf>
    <xf numFmtId="165" fontId="38" fillId="7" borderId="12" xfId="8" applyNumberFormat="1" applyFont="1" applyFill="1" applyBorder="1" applyAlignment="1">
      <alignment horizontal="right"/>
    </xf>
    <xf numFmtId="165" fontId="38" fillId="7" borderId="20" xfId="8" applyNumberFormat="1" applyFont="1" applyFill="1" applyBorder="1" applyAlignment="1">
      <alignment horizontal="right"/>
    </xf>
    <xf numFmtId="165" fontId="38" fillId="7" borderId="11" xfId="8" applyNumberFormat="1" applyFont="1" applyFill="1" applyBorder="1" applyAlignment="1">
      <alignment horizontal="right"/>
    </xf>
    <xf numFmtId="171" fontId="38" fillId="7" borderId="11" xfId="8" applyNumberFormat="1" applyFont="1" applyFill="1" applyBorder="1" applyAlignment="1">
      <alignment horizontal="right"/>
    </xf>
    <xf numFmtId="175" fontId="38" fillId="7" borderId="1" xfId="8" applyNumberFormat="1" applyFont="1" applyFill="1" applyBorder="1" applyAlignment="1">
      <alignment horizontal="right"/>
    </xf>
    <xf numFmtId="173" fontId="38" fillId="7" borderId="1" xfId="8" applyNumberFormat="1" applyFont="1" applyFill="1" applyBorder="1" applyAlignment="1">
      <alignment horizontal="right"/>
    </xf>
    <xf numFmtId="175" fontId="38" fillId="7" borderId="8" xfId="8" applyNumberFormat="1" applyFont="1" applyFill="1" applyBorder="1" applyAlignment="1">
      <alignment horizontal="right"/>
    </xf>
    <xf numFmtId="175" fontId="38" fillId="7" borderId="23" xfId="8" applyNumberFormat="1" applyFont="1" applyFill="1" applyBorder="1" applyAlignment="1">
      <alignment horizontal="right"/>
    </xf>
    <xf numFmtId="0" fontId="38" fillId="7" borderId="1" xfId="0" applyFont="1" applyFill="1" applyBorder="1" applyAlignment="1">
      <alignment wrapText="1"/>
    </xf>
    <xf numFmtId="165" fontId="38" fillId="8" borderId="0" xfId="8" applyFont="1" applyFill="1" applyBorder="1" applyAlignment="1">
      <alignment horizontal="center"/>
    </xf>
    <xf numFmtId="10" fontId="38" fillId="8" borderId="22" xfId="7" applyNumberFormat="1" applyFont="1" applyFill="1" applyBorder="1" applyAlignment="1">
      <alignment horizontal="center"/>
    </xf>
    <xf numFmtId="172" fontId="38" fillId="8" borderId="2" xfId="9" applyNumberFormat="1" applyFont="1" applyFill="1" applyBorder="1" applyAlignment="1"/>
    <xf numFmtId="172" fontId="38" fillId="8" borderId="21" xfId="9" applyNumberFormat="1" applyFont="1" applyFill="1" applyBorder="1" applyAlignment="1"/>
    <xf numFmtId="165" fontId="38" fillId="8" borderId="18" xfId="8" applyFont="1" applyFill="1" applyBorder="1" applyAlignment="1">
      <alignment horizontal="center"/>
    </xf>
    <xf numFmtId="10" fontId="38" fillId="8" borderId="10" xfId="7" applyNumberFormat="1" applyFont="1" applyFill="1" applyBorder="1" applyAlignment="1">
      <alignment horizontal="center"/>
    </xf>
    <xf numFmtId="172" fontId="38" fillId="8" borderId="5" xfId="9" applyNumberFormat="1" applyFont="1" applyFill="1" applyBorder="1" applyAlignment="1"/>
    <xf numFmtId="0" fontId="38" fillId="7" borderId="9" xfId="0" applyFont="1" applyFill="1" applyBorder="1" applyAlignment="1">
      <alignment horizontal="right"/>
    </xf>
    <xf numFmtId="0" fontId="38" fillId="7" borderId="21" xfId="0" applyFont="1" applyFill="1" applyBorder="1" applyAlignment="1">
      <alignment horizontal="center" wrapText="1"/>
    </xf>
    <xf numFmtId="0" fontId="38" fillId="7" borderId="0" xfId="0" applyFont="1" applyFill="1" applyBorder="1" applyAlignment="1">
      <alignment horizontal="center" wrapText="1"/>
    </xf>
    <xf numFmtId="0" fontId="38" fillId="7" borderId="1" xfId="0" applyFont="1" applyFill="1" applyBorder="1" applyAlignment="1">
      <alignment horizontal="center"/>
    </xf>
    <xf numFmtId="0" fontId="38" fillId="7" borderId="11" xfId="0" applyFont="1" applyFill="1" applyBorder="1" applyAlignment="1">
      <alignment wrapText="1"/>
    </xf>
    <xf numFmtId="0" fontId="38" fillId="7" borderId="2" xfId="0" applyFont="1" applyFill="1" applyBorder="1" applyAlignment="1">
      <alignment horizontal="center" wrapText="1"/>
    </xf>
    <xf numFmtId="0" fontId="38" fillId="7" borderId="2" xfId="0" applyFont="1" applyFill="1" applyBorder="1" applyAlignment="1">
      <alignment wrapText="1"/>
    </xf>
    <xf numFmtId="0" fontId="38" fillId="7" borderId="5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center"/>
    </xf>
    <xf numFmtId="0" fontId="38" fillId="7" borderId="10" xfId="0" applyFont="1" applyFill="1" applyBorder="1" applyAlignment="1">
      <alignment horizontal="center"/>
    </xf>
    <xf numFmtId="0" fontId="38" fillId="7" borderId="18" xfId="0" applyFont="1" applyFill="1" applyBorder="1" applyAlignment="1">
      <alignment horizontal="center"/>
    </xf>
    <xf numFmtId="0" fontId="38" fillId="7" borderId="9" xfId="0" applyFont="1" applyFill="1" applyBorder="1" applyAlignment="1">
      <alignment horizontal="left"/>
    </xf>
    <xf numFmtId="0" fontId="38" fillId="7" borderId="9" xfId="0" applyFont="1" applyFill="1" applyBorder="1" applyAlignment="1">
      <alignment wrapText="1"/>
    </xf>
    <xf numFmtId="0" fontId="38" fillId="7" borderId="5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181" fontId="38" fillId="0" borderId="0" xfId="0" applyNumberFormat="1" applyFont="1"/>
    <xf numFmtId="182" fontId="38" fillId="0" borderId="0" xfId="0" applyNumberFormat="1" applyFont="1"/>
    <xf numFmtId="0" fontId="38" fillId="0" borderId="0" xfId="0" applyFont="1" applyAlignment="1">
      <alignment horizontal="left"/>
    </xf>
    <xf numFmtId="0" fontId="45" fillId="0" borderId="0" xfId="0" applyFont="1" applyFill="1" applyBorder="1" applyAlignment="1">
      <alignment vertical="center" wrapText="1"/>
    </xf>
    <xf numFmtId="0" fontId="38" fillId="0" borderId="0" xfId="0" applyFont="1" applyAlignment="1">
      <alignment horizontal="center"/>
    </xf>
    <xf numFmtId="10" fontId="38" fillId="0" borderId="0" xfId="7" applyNumberFormat="1" applyFont="1"/>
    <xf numFmtId="174" fontId="38" fillId="0" borderId="0" xfId="0" applyNumberFormat="1" applyFont="1"/>
    <xf numFmtId="168" fontId="38" fillId="0" borderId="0" xfId="7" applyNumberFormat="1" applyFont="1"/>
    <xf numFmtId="9" fontId="38" fillId="0" borderId="0" xfId="7" applyFont="1"/>
    <xf numFmtId="10" fontId="38" fillId="8" borderId="2" xfId="7" applyNumberFormat="1" applyFont="1" applyFill="1" applyBorder="1" applyAlignment="1"/>
    <xf numFmtId="168" fontId="38" fillId="8" borderId="2" xfId="7" applyNumberFormat="1" applyFont="1" applyFill="1" applyBorder="1" applyAlignment="1"/>
    <xf numFmtId="173" fontId="38" fillId="8" borderId="2" xfId="9" applyNumberFormat="1" applyFont="1" applyFill="1" applyBorder="1" applyAlignment="1">
      <alignment horizontal="right"/>
    </xf>
    <xf numFmtId="0" fontId="38" fillId="11" borderId="1" xfId="0" applyFont="1" applyFill="1" applyBorder="1" applyAlignment="1">
      <alignment wrapText="1"/>
    </xf>
    <xf numFmtId="165" fontId="38" fillId="0" borderId="0" xfId="8" applyFont="1" applyFill="1" applyAlignment="1">
      <alignment horizontal="right"/>
    </xf>
    <xf numFmtId="166" fontId="38" fillId="0" borderId="0" xfId="0" applyNumberFormat="1" applyFont="1" applyFill="1" applyBorder="1" applyAlignment="1">
      <alignment horizontal="right"/>
    </xf>
    <xf numFmtId="171" fontId="38" fillId="0" borderId="0" xfId="8" applyNumberFormat="1" applyFont="1" applyFill="1" applyAlignment="1">
      <alignment horizontal="right"/>
    </xf>
    <xf numFmtId="9" fontId="38" fillId="0" borderId="0" xfId="7" applyFont="1" applyFill="1" applyAlignment="1">
      <alignment horizontal="right"/>
    </xf>
    <xf numFmtId="0" fontId="38" fillId="0" borderId="0" xfId="0" applyFont="1" applyFill="1" applyAlignment="1" applyProtection="1">
      <alignment horizontal="left"/>
    </xf>
    <xf numFmtId="0" fontId="35" fillId="0" borderId="0" xfId="0" applyFont="1" applyFill="1" applyAlignment="1">
      <alignment horizontal="left" wrapText="1"/>
    </xf>
    <xf numFmtId="165" fontId="38" fillId="8" borderId="2" xfId="8" applyFont="1" applyFill="1" applyBorder="1" applyAlignment="1">
      <alignment horizontal="right"/>
    </xf>
    <xf numFmtId="0" fontId="38" fillId="7" borderId="6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38" fillId="7" borderId="12" xfId="0" applyFont="1" applyFill="1" applyBorder="1" applyAlignment="1">
      <alignment wrapText="1"/>
    </xf>
    <xf numFmtId="0" fontId="38" fillId="7" borderId="20" xfId="0" applyFont="1" applyFill="1" applyBorder="1" applyAlignment="1">
      <alignment wrapText="1"/>
    </xf>
    <xf numFmtId="0" fontId="38" fillId="11" borderId="11" xfId="0" applyFont="1" applyFill="1" applyBorder="1" applyAlignment="1">
      <alignment wrapText="1"/>
    </xf>
    <xf numFmtId="0" fontId="38" fillId="7" borderId="18" xfId="0" applyFont="1" applyFill="1" applyBorder="1" applyAlignment="1">
      <alignment horizontal="center" wrapText="1"/>
    </xf>
    <xf numFmtId="0" fontId="38" fillId="7" borderId="18" xfId="0" applyFont="1" applyFill="1" applyBorder="1" applyAlignment="1">
      <alignment horizontal="left"/>
    </xf>
    <xf numFmtId="0" fontId="38" fillId="7" borderId="10" xfId="0" applyFont="1" applyFill="1" applyBorder="1" applyAlignment="1">
      <alignment wrapText="1"/>
    </xf>
    <xf numFmtId="0" fontId="38" fillId="7" borderId="18" xfId="0" applyFont="1" applyFill="1" applyBorder="1" applyAlignment="1">
      <alignment wrapText="1"/>
    </xf>
    <xf numFmtId="0" fontId="38" fillId="11" borderId="9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0" fontId="38" fillId="0" borderId="10" xfId="0" applyFont="1" applyFill="1" applyBorder="1"/>
    <xf numFmtId="0" fontId="38" fillId="0" borderId="18" xfId="0" applyFont="1" applyFill="1" applyBorder="1"/>
    <xf numFmtId="0" fontId="44" fillId="0" borderId="18" xfId="0" applyFont="1" applyFill="1" applyBorder="1" applyAlignment="1"/>
    <xf numFmtId="0" fontId="46" fillId="0" borderId="18" xfId="0" applyFont="1" applyFill="1" applyBorder="1" applyAlignment="1">
      <alignment wrapText="1"/>
    </xf>
    <xf numFmtId="0" fontId="44" fillId="0" borderId="9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9" fontId="38" fillId="0" borderId="0" xfId="7" applyFont="1" applyFill="1"/>
    <xf numFmtId="0" fontId="47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wrapText="1"/>
    </xf>
    <xf numFmtId="0" fontId="38" fillId="6" borderId="2" xfId="0" applyFont="1" applyFill="1" applyBorder="1" applyAlignment="1"/>
    <xf numFmtId="0" fontId="38" fillId="6" borderId="2" xfId="0" applyFont="1" applyFill="1" applyBorder="1" applyAlignment="1">
      <alignment horizontal="left"/>
    </xf>
    <xf numFmtId="173" fontId="38" fillId="6" borderId="2" xfId="8" applyNumberFormat="1" applyFont="1" applyFill="1" applyBorder="1"/>
    <xf numFmtId="173" fontId="38" fillId="6" borderId="2" xfId="7" applyNumberFormat="1" applyFont="1" applyFill="1" applyBorder="1"/>
    <xf numFmtId="171" fontId="38" fillId="6" borderId="2" xfId="8" applyNumberFormat="1" applyFont="1" applyFill="1" applyBorder="1"/>
    <xf numFmtId="2" fontId="38" fillId="6" borderId="6" xfId="0" applyNumberFormat="1" applyFont="1" applyFill="1" applyBorder="1"/>
    <xf numFmtId="2" fontId="38" fillId="6" borderId="19" xfId="0" applyNumberFormat="1" applyFont="1" applyFill="1" applyBorder="1"/>
    <xf numFmtId="2" fontId="38" fillId="6" borderId="8" xfId="0" applyNumberFormat="1" applyFont="1" applyFill="1" applyBorder="1"/>
    <xf numFmtId="9" fontId="38" fillId="6" borderId="2" xfId="7" applyNumberFormat="1" applyFont="1" applyFill="1" applyBorder="1"/>
    <xf numFmtId="170" fontId="14" fillId="2" borderId="32" xfId="0" applyNumberFormat="1" applyFont="1" applyFill="1" applyBorder="1" applyProtection="1"/>
    <xf numFmtId="175" fontId="38" fillId="6" borderId="22" xfId="8" applyNumberFormat="1" applyFont="1" applyFill="1" applyBorder="1" applyAlignment="1">
      <alignment horizontal="center"/>
    </xf>
    <xf numFmtId="175" fontId="38" fillId="6" borderId="12" xfId="8" applyNumberFormat="1" applyFont="1" applyFill="1" applyBorder="1" applyAlignment="1">
      <alignment horizontal="center"/>
    </xf>
    <xf numFmtId="175" fontId="38" fillId="6" borderId="5" xfId="8" applyNumberFormat="1" applyFont="1" applyFill="1" applyBorder="1" applyAlignment="1">
      <alignment horizontal="center"/>
    </xf>
    <xf numFmtId="175" fontId="38" fillId="6" borderId="21" xfId="8" applyNumberFormat="1" applyFont="1" applyFill="1" applyBorder="1" applyAlignment="1">
      <alignment horizontal="center"/>
    </xf>
    <xf numFmtId="180" fontId="38" fillId="6" borderId="23" xfId="8" applyNumberFormat="1" applyFont="1" applyFill="1" applyBorder="1" applyAlignment="1">
      <alignment horizontal="center"/>
    </xf>
    <xf numFmtId="171" fontId="38" fillId="6" borderId="21" xfId="8" applyNumberFormat="1" applyFont="1" applyFill="1" applyBorder="1" applyAlignment="1">
      <alignment horizontal="center"/>
    </xf>
    <xf numFmtId="165" fontId="38" fillId="6" borderId="9" xfId="8" applyNumberFormat="1" applyFont="1" applyFill="1" applyBorder="1" applyAlignment="1">
      <alignment horizontal="center"/>
    </xf>
    <xf numFmtId="165" fontId="38" fillId="6" borderId="18" xfId="8" applyNumberFormat="1" applyFont="1" applyFill="1" applyBorder="1" applyAlignment="1">
      <alignment horizontal="center"/>
    </xf>
    <xf numFmtId="165" fontId="38" fillId="6" borderId="10" xfId="8" applyNumberFormat="1" applyFont="1" applyFill="1" applyBorder="1" applyAlignment="1">
      <alignment horizontal="center"/>
    </xf>
    <xf numFmtId="165" fontId="38" fillId="6" borderId="23" xfId="8" applyNumberFormat="1" applyFont="1" applyFill="1" applyBorder="1" applyAlignment="1">
      <alignment horizontal="center"/>
    </xf>
    <xf numFmtId="165" fontId="38" fillId="6" borderId="0" xfId="8" applyNumberFormat="1" applyFont="1" applyFill="1" applyBorder="1" applyAlignment="1">
      <alignment horizontal="center"/>
    </xf>
    <xf numFmtId="165" fontId="38" fillId="6" borderId="22" xfId="8" applyNumberFormat="1" applyFont="1" applyFill="1" applyBorder="1" applyAlignment="1">
      <alignment horizontal="center"/>
    </xf>
    <xf numFmtId="171" fontId="38" fillId="6" borderId="2" xfId="8" applyNumberFormat="1" applyFont="1" applyFill="1" applyBorder="1" applyAlignment="1">
      <alignment horizontal="center"/>
    </xf>
    <xf numFmtId="165" fontId="38" fillId="6" borderId="11" xfId="8" applyNumberFormat="1" applyFont="1" applyFill="1" applyBorder="1" applyAlignment="1">
      <alignment horizontal="center"/>
    </xf>
    <xf numFmtId="165" fontId="38" fillId="6" borderId="20" xfId="8" applyNumberFormat="1" applyFont="1" applyFill="1" applyBorder="1" applyAlignment="1">
      <alignment horizontal="center"/>
    </xf>
    <xf numFmtId="165" fontId="38" fillId="6" borderId="12" xfId="8" applyNumberFormat="1" applyFont="1" applyFill="1" applyBorder="1" applyAlignment="1">
      <alignment horizontal="center"/>
    </xf>
    <xf numFmtId="180" fontId="38" fillId="6" borderId="21" xfId="8" applyNumberFormat="1" applyFont="1" applyFill="1" applyBorder="1" applyAlignment="1">
      <alignment horizontal="center"/>
    </xf>
    <xf numFmtId="180" fontId="38" fillId="6" borderId="2" xfId="8" applyNumberFormat="1" applyFont="1" applyFill="1" applyBorder="1" applyAlignment="1">
      <alignment horizontal="center"/>
    </xf>
    <xf numFmtId="168" fontId="38" fillId="6" borderId="5" xfId="7" applyNumberFormat="1" applyFont="1" applyFill="1" applyBorder="1" applyAlignment="1">
      <alignment horizontal="center"/>
    </xf>
    <xf numFmtId="168" fontId="38" fillId="6" borderId="21" xfId="7" applyNumberFormat="1" applyFont="1" applyFill="1" applyBorder="1" applyAlignment="1">
      <alignment horizontal="center"/>
    </xf>
    <xf numFmtId="168" fontId="38" fillId="6" borderId="2" xfId="7" applyNumberFormat="1" applyFont="1" applyFill="1" applyBorder="1" applyAlignment="1">
      <alignment horizontal="center"/>
    </xf>
    <xf numFmtId="168" fontId="43" fillId="6" borderId="5" xfId="7" applyNumberFormat="1" applyFont="1" applyFill="1" applyBorder="1" applyAlignment="1">
      <alignment horizontal="center"/>
    </xf>
    <xf numFmtId="1" fontId="14" fillId="0" borderId="1" xfId="0" applyNumberFormat="1" applyFont="1" applyBorder="1"/>
    <xf numFmtId="1" fontId="15" fillId="0" borderId="1" xfId="0" applyNumberFormat="1" applyFont="1" applyBorder="1"/>
    <xf numFmtId="49" fontId="48" fillId="0" borderId="0" xfId="2" applyNumberFormat="1" applyFont="1" applyFill="1" applyBorder="1" applyAlignment="1" applyProtection="1">
      <alignment horizontal="left"/>
    </xf>
    <xf numFmtId="172" fontId="14" fillId="4" borderId="7" xfId="0" applyNumberFormat="1" applyFont="1" applyFill="1" applyBorder="1" applyProtection="1">
      <protection locked="0"/>
    </xf>
    <xf numFmtId="3" fontId="14" fillId="0" borderId="1" xfId="0" applyNumberFormat="1" applyFont="1" applyFill="1" applyBorder="1" applyAlignment="1" applyProtection="1"/>
    <xf numFmtId="0" fontId="49" fillId="0" borderId="0" xfId="0" applyNumberFormat="1" applyFont="1"/>
    <xf numFmtId="0" fontId="49" fillId="0" borderId="0" xfId="0" applyNumberFormat="1" applyFont="1" applyAlignment="1">
      <alignment wrapText="1"/>
    </xf>
    <xf numFmtId="0" fontId="49" fillId="0" borderId="0" xfId="0" applyFont="1" applyAlignment="1">
      <alignment wrapText="1"/>
    </xf>
    <xf numFmtId="172" fontId="14" fillId="0" borderId="1" xfId="0" applyNumberFormat="1" applyFont="1" applyFill="1" applyBorder="1" applyProtection="1">
      <protection locked="0"/>
    </xf>
    <xf numFmtId="172" fontId="14" fillId="0" borderId="7" xfId="0" applyNumberFormat="1" applyFont="1" applyFill="1" applyBorder="1" applyProtection="1">
      <protection locked="0"/>
    </xf>
    <xf numFmtId="172" fontId="14" fillId="0" borderId="5" xfId="9" applyNumberFormat="1" applyFont="1" applyBorder="1"/>
    <xf numFmtId="172" fontId="14" fillId="0" borderId="1" xfId="0" applyNumberFormat="1" applyFont="1" applyBorder="1"/>
    <xf numFmtId="0" fontId="14" fillId="0" borderId="28" xfId="0" quotePrefix="1" applyFont="1" applyBorder="1" applyAlignment="1">
      <alignment wrapText="1"/>
    </xf>
    <xf numFmtId="0" fontId="0" fillId="0" borderId="0" xfId="0" applyFill="1" applyAlignment="1" applyProtection="1">
      <alignment horizontal="right"/>
    </xf>
    <xf numFmtId="0" fontId="37" fillId="8" borderId="0" xfId="0" applyFont="1" applyFill="1" applyBorder="1" applyAlignment="1">
      <alignment horizontal="center"/>
    </xf>
    <xf numFmtId="0" fontId="37" fillId="8" borderId="0" xfId="0" applyFont="1" applyFill="1" applyAlignment="1" applyProtection="1">
      <alignment horizontal="center"/>
      <protection locked="0"/>
    </xf>
    <xf numFmtId="0" fontId="34" fillId="8" borderId="0" xfId="0" applyFont="1" applyFill="1" applyAlignment="1" applyProtection="1">
      <alignment horizontal="center"/>
      <protection locked="0"/>
    </xf>
    <xf numFmtId="166" fontId="37" fillId="8" borderId="0" xfId="0" applyNumberFormat="1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34" fillId="8" borderId="0" xfId="0" applyFont="1" applyFill="1" applyAlignment="1">
      <alignment horizontal="center"/>
    </xf>
    <xf numFmtId="172" fontId="38" fillId="0" borderId="0" xfId="0" applyNumberFormat="1" applyFont="1"/>
    <xf numFmtId="0" fontId="50" fillId="0" borderId="0" xfId="0" applyFont="1"/>
    <xf numFmtId="0" fontId="8" fillId="0" borderId="23" xfId="0" applyFont="1" applyBorder="1" applyAlignment="1" applyProtection="1">
      <alignment horizontal="center"/>
    </xf>
    <xf numFmtId="0" fontId="8" fillId="0" borderId="1" xfId="0" applyFont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166" fontId="8" fillId="0" borderId="9" xfId="0" applyNumberFormat="1" applyFont="1" applyFill="1" applyBorder="1" applyAlignment="1" applyProtection="1">
      <alignment horizontal="center"/>
      <protection locked="0"/>
    </xf>
    <xf numFmtId="166" fontId="8" fillId="0" borderId="18" xfId="0" applyNumberFormat="1" applyFont="1" applyFill="1" applyBorder="1" applyAlignment="1" applyProtection="1">
      <alignment horizontal="center"/>
      <protection locked="0"/>
    </xf>
    <xf numFmtId="166" fontId="8" fillId="0" borderId="10" xfId="0" applyNumberFormat="1" applyFont="1" applyFill="1" applyBorder="1" applyAlignment="1" applyProtection="1">
      <alignment horizontal="center"/>
      <protection locked="0"/>
    </xf>
    <xf numFmtId="166" fontId="8" fillId="0" borderId="23" xfId="0" applyNumberFormat="1" applyFont="1" applyFill="1" applyBorder="1" applyAlignment="1" applyProtection="1">
      <alignment horizontal="center"/>
      <protection locked="0"/>
    </xf>
    <xf numFmtId="166" fontId="8" fillId="0" borderId="22" xfId="0" applyNumberFormat="1" applyFont="1" applyFill="1" applyBorder="1" applyAlignment="1" applyProtection="1">
      <alignment horizontal="center"/>
      <protection locked="0"/>
    </xf>
    <xf numFmtId="166" fontId="34" fillId="0" borderId="0" xfId="0" applyNumberFormat="1" applyFont="1" applyFill="1" applyBorder="1" applyAlignment="1" applyProtection="1">
      <alignment horizontal="center"/>
      <protection locked="0"/>
    </xf>
    <xf numFmtId="166" fontId="8" fillId="0" borderId="0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66" fontId="8" fillId="0" borderId="23" xfId="0" applyNumberFormat="1" applyFont="1" applyBorder="1" applyAlignment="1" applyProtection="1">
      <alignment horizontal="center"/>
    </xf>
    <xf numFmtId="166" fontId="8" fillId="0" borderId="22" xfId="0" applyNumberFormat="1" applyFont="1" applyBorder="1" applyAlignment="1" applyProtection="1">
      <alignment horizontal="center"/>
    </xf>
  </cellXfs>
  <cellStyles count="11">
    <cellStyle name="Erotin 2" xfId="1" xr:uid="{00000000-0005-0000-0000-000001000000}"/>
    <cellStyle name="Hyperlinkki" xfId="2" builtinId="8"/>
    <cellStyle name="Normaali" xfId="0" builtinId="0"/>
    <cellStyle name="Normaali 2" xfId="3" xr:uid="{00000000-0005-0000-0000-000004000000}"/>
    <cellStyle name="Normaali 3" xfId="10" xr:uid="{00000000-0005-0000-0000-000005000000}"/>
    <cellStyle name="Normaali_LOMAKE1" xfId="4" xr:uid="{00000000-0005-0000-0000-000006000000}"/>
    <cellStyle name="Normaali_LOMAKE2" xfId="5" xr:uid="{00000000-0005-0000-0000-000007000000}"/>
    <cellStyle name="Normaali_LOMAKE3" xfId="6" xr:uid="{00000000-0005-0000-0000-000008000000}"/>
    <cellStyle name="Pilkku" xfId="8" builtinId="3"/>
    <cellStyle name="Prosenttia" xfId="7" builtinId="5"/>
    <cellStyle name="Valuutta" xfId="9" builtinId="4"/>
  </cellStyles>
  <dxfs count="0"/>
  <tableStyles count="0" defaultTableStyle="TableStyleMedium9" defaultPivotStyle="PivotStyleLight16"/>
  <colors>
    <mruColors>
      <color rgb="FFCCFFCC"/>
      <color rgb="FF0000CC"/>
      <color rgb="FF003399"/>
      <color rgb="FF0033C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Hlaamanen\Local%20Settings\Temporary%20Internet%20Files\OLK60\Tplom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TULOSLASKELMA"/>
      <sheetName val="VASTAAVAA"/>
      <sheetName val="VASTATTAVAA"/>
      <sheetName val="LISÄTIEDOT-SÄHKÖ"/>
      <sheetName val="LISÄTIEDOT-MAAKAASU"/>
      <sheetName val="TARKISTUS"/>
    </sheetNames>
    <sheetDataSet>
      <sheetData sheetId="0">
        <row r="33">
          <cell r="B33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W117"/>
  <sheetViews>
    <sheetView showGridLines="0" zoomScaleNormal="100" workbookViewId="0">
      <pane ySplit="5" topLeftCell="A6" activePane="bottomLeft" state="frozen"/>
      <selection activeCell="J12" sqref="J12"/>
      <selection pane="bottomLeft" activeCell="E12" sqref="E12"/>
    </sheetView>
  </sheetViews>
  <sheetFormatPr defaultRowHeight="15" customHeight="1" x14ac:dyDescent="0.2"/>
  <cols>
    <col min="1" max="1" width="5.85546875" style="209" customWidth="1"/>
    <col min="2" max="2" width="5.85546875" style="211" customWidth="1"/>
    <col min="3" max="3" width="4.7109375" style="211" customWidth="1"/>
    <col min="4" max="4" width="5.5703125" style="212" customWidth="1"/>
    <col min="5" max="5" width="78.28515625" style="212" customWidth="1"/>
    <col min="6" max="6" width="18.140625" style="176" customWidth="1"/>
    <col min="7" max="9" width="18" style="176" customWidth="1"/>
    <col min="10" max="10" width="78.28515625" style="176" customWidth="1"/>
    <col min="11" max="20" width="9.140625" style="176"/>
    <col min="21" max="16384" width="9.140625" style="178"/>
  </cols>
  <sheetData>
    <row r="1" spans="1:257" s="287" customFormat="1" ht="15" customHeight="1" x14ac:dyDescent="0.25">
      <c r="A1" s="284" t="s">
        <v>245</v>
      </c>
      <c r="B1" s="285"/>
      <c r="C1" s="285"/>
      <c r="D1" s="283"/>
      <c r="E1" s="283"/>
      <c r="F1" s="286" t="s">
        <v>242</v>
      </c>
    </row>
    <row r="2" spans="1:257" s="290" customFormat="1" ht="15" customHeight="1" x14ac:dyDescent="0.2">
      <c r="A2" s="303" t="s">
        <v>246</v>
      </c>
      <c r="B2" s="288"/>
      <c r="C2" s="289"/>
      <c r="D2" s="289"/>
      <c r="E2" s="289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  <c r="IN2" s="287"/>
      <c r="IO2" s="287"/>
      <c r="IP2" s="287"/>
      <c r="IQ2" s="287"/>
      <c r="IR2" s="287"/>
      <c r="IS2" s="287"/>
      <c r="IT2" s="287"/>
      <c r="IU2" s="287"/>
      <c r="IV2" s="287"/>
      <c r="IW2" s="287"/>
    </row>
    <row r="3" spans="1:257" s="287" customFormat="1" ht="15" customHeight="1" x14ac:dyDescent="0.2">
      <c r="A3" s="291"/>
      <c r="B3" s="292"/>
      <c r="C3" s="293"/>
      <c r="D3" s="283"/>
      <c r="E3" s="283"/>
    </row>
    <row r="4" spans="1:257" s="287" customFormat="1" ht="15" customHeight="1" x14ac:dyDescent="0.2">
      <c r="A4" s="294"/>
      <c r="B4" s="295"/>
      <c r="D4" s="283"/>
      <c r="E4" s="283"/>
      <c r="F4" s="296"/>
    </row>
    <row r="5" spans="1:257" s="301" customFormat="1" ht="15" customHeight="1" x14ac:dyDescent="0.2">
      <c r="A5" s="284" t="s">
        <v>43</v>
      </c>
      <c r="B5" s="297"/>
      <c r="C5" s="297"/>
      <c r="D5" s="298"/>
      <c r="E5" s="298"/>
      <c r="F5" s="299">
        <v>2016</v>
      </c>
      <c r="G5" s="300">
        <v>2017</v>
      </c>
      <c r="H5" s="300">
        <v>2018</v>
      </c>
      <c r="I5" s="300">
        <v>2019</v>
      </c>
      <c r="J5" s="300" t="s">
        <v>182</v>
      </c>
    </row>
    <row r="6" spans="1:257" s="176" customFormat="1" ht="15" customHeight="1" x14ac:dyDescent="0.25">
      <c r="A6" s="182"/>
      <c r="B6" s="37"/>
      <c r="C6" s="139"/>
      <c r="D6" s="128"/>
      <c r="E6" s="128"/>
      <c r="F6" s="113"/>
      <c r="G6" s="112"/>
      <c r="H6" s="112"/>
      <c r="I6" s="112"/>
      <c r="J6" s="112"/>
      <c r="K6" s="112"/>
    </row>
    <row r="7" spans="1:257" s="181" customFormat="1" ht="15" customHeight="1" x14ac:dyDescent="0.25">
      <c r="A7" s="182"/>
      <c r="B7" s="37"/>
      <c r="C7" s="139"/>
      <c r="D7" s="128"/>
      <c r="E7" s="128"/>
      <c r="F7" s="113"/>
      <c r="G7" s="112"/>
      <c r="H7" s="112"/>
      <c r="I7" s="112"/>
      <c r="J7" s="112"/>
      <c r="K7" s="112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spans="1:257" s="181" customFormat="1" ht="15" customHeight="1" x14ac:dyDescent="0.25">
      <c r="A8" s="183" t="s">
        <v>48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7"/>
      <c r="M8" s="184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spans="1:257" s="181" customFormat="1" ht="15" customHeight="1" x14ac:dyDescent="0.25">
      <c r="A9" s="183"/>
      <c r="B9" s="66"/>
      <c r="C9" s="66"/>
      <c r="D9" s="66"/>
      <c r="E9" s="66"/>
      <c r="F9" s="66"/>
      <c r="G9" s="66"/>
      <c r="H9" s="66"/>
      <c r="I9" s="66"/>
      <c r="J9" s="66"/>
      <c r="K9" s="66"/>
      <c r="L9" s="7"/>
      <c r="M9" s="184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spans="1:257" s="181" customFormat="1" ht="15" customHeight="1" x14ac:dyDescent="0.3">
      <c r="A10" s="176"/>
      <c r="B10" s="176"/>
      <c r="C10" s="66"/>
      <c r="D10" s="140"/>
      <c r="E10" s="516"/>
      <c r="F10" s="129"/>
      <c r="G10" s="129"/>
      <c r="H10" s="129"/>
      <c r="I10" s="129"/>
      <c r="J10" s="66"/>
      <c r="K10" s="66"/>
      <c r="L10" s="7"/>
      <c r="M10" s="184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spans="1:257" s="181" customFormat="1" ht="15" customHeight="1" x14ac:dyDescent="0.25">
      <c r="A11" s="183"/>
      <c r="B11" s="66"/>
      <c r="C11" s="66"/>
      <c r="D11" s="66"/>
      <c r="E11" s="66"/>
      <c r="F11" s="77"/>
      <c r="G11" s="77"/>
      <c r="H11" s="77"/>
      <c r="I11" s="77"/>
      <c r="J11" s="66"/>
      <c r="K11" s="66"/>
      <c r="L11" s="7"/>
      <c r="M11" s="184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spans="1:257" s="181" customFormat="1" ht="15" customHeight="1" x14ac:dyDescent="0.25">
      <c r="A12" s="185"/>
      <c r="B12" s="66"/>
      <c r="C12" s="66"/>
      <c r="D12" s="66"/>
      <c r="E12" s="66"/>
      <c r="F12" s="114" t="s">
        <v>162</v>
      </c>
      <c r="G12" s="114" t="s">
        <v>162</v>
      </c>
      <c r="H12" s="114" t="s">
        <v>162</v>
      </c>
      <c r="I12" s="114" t="s">
        <v>162</v>
      </c>
      <c r="J12" s="66"/>
      <c r="K12" s="66"/>
      <c r="L12" s="7"/>
      <c r="M12" s="184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spans="1:257" ht="15" customHeight="1" x14ac:dyDescent="0.25">
      <c r="A13" s="182" t="s">
        <v>17</v>
      </c>
      <c r="B13" s="37" t="s">
        <v>1</v>
      </c>
      <c r="C13" s="97"/>
      <c r="D13" s="67"/>
      <c r="E13" s="67"/>
      <c r="F13" s="141"/>
      <c r="G13" s="141"/>
      <c r="H13" s="141"/>
      <c r="I13" s="141"/>
      <c r="J13" s="186"/>
      <c r="K13" s="112"/>
    </row>
    <row r="14" spans="1:257" ht="15" customHeight="1" x14ac:dyDescent="0.25">
      <c r="A14" s="187" t="s">
        <v>183</v>
      </c>
      <c r="B14" s="146" t="s">
        <v>184</v>
      </c>
      <c r="C14" s="97"/>
      <c r="D14" s="67"/>
      <c r="E14" s="67"/>
      <c r="F14" s="143"/>
      <c r="G14" s="143"/>
      <c r="H14" s="143"/>
      <c r="I14" s="143"/>
      <c r="J14" s="186"/>
      <c r="K14" s="112"/>
    </row>
    <row r="15" spans="1:257" ht="15" customHeight="1" x14ac:dyDescent="0.25">
      <c r="A15" s="182" t="s">
        <v>17</v>
      </c>
      <c r="B15" s="146" t="s">
        <v>185</v>
      </c>
      <c r="C15" s="97"/>
      <c r="D15" s="67"/>
      <c r="E15" s="67"/>
      <c r="F15" s="143"/>
      <c r="G15" s="143"/>
      <c r="H15" s="143"/>
      <c r="I15" s="143"/>
      <c r="J15" s="186"/>
      <c r="K15" s="112"/>
    </row>
    <row r="16" spans="1:257" ht="15" customHeight="1" x14ac:dyDescent="0.25">
      <c r="A16" s="188" t="s">
        <v>165</v>
      </c>
      <c r="B16" s="142" t="s">
        <v>186</v>
      </c>
      <c r="C16" s="97"/>
      <c r="D16" s="67"/>
      <c r="E16" s="67"/>
      <c r="F16" s="189">
        <f>SUM(F17:F18)</f>
        <v>0</v>
      </c>
      <c r="G16" s="189">
        <f t="shared" ref="G16:I16" si="0">SUM(G17:G18)</f>
        <v>0</v>
      </c>
      <c r="H16" s="189">
        <f t="shared" si="0"/>
        <v>0</v>
      </c>
      <c r="I16" s="189">
        <f t="shared" si="0"/>
        <v>0</v>
      </c>
      <c r="J16" s="186"/>
      <c r="K16" s="112"/>
    </row>
    <row r="17" spans="1:20" ht="15" customHeight="1" x14ac:dyDescent="0.25">
      <c r="A17" s="190"/>
      <c r="B17" s="191" t="s">
        <v>187</v>
      </c>
      <c r="C17" s="97" t="s">
        <v>188</v>
      </c>
      <c r="D17" s="67"/>
      <c r="E17" s="67"/>
      <c r="F17" s="143"/>
      <c r="G17" s="143"/>
      <c r="H17" s="143"/>
      <c r="I17" s="143"/>
      <c r="J17" s="186"/>
      <c r="K17" s="112"/>
    </row>
    <row r="18" spans="1:20" ht="15" customHeight="1" x14ac:dyDescent="0.25">
      <c r="A18" s="190"/>
      <c r="B18" s="191" t="s">
        <v>187</v>
      </c>
      <c r="C18" s="97" t="s">
        <v>189</v>
      </c>
      <c r="D18" s="67"/>
      <c r="E18" s="67"/>
      <c r="F18" s="143"/>
      <c r="G18" s="143"/>
      <c r="H18" s="143"/>
      <c r="I18" s="143"/>
      <c r="J18" s="186"/>
      <c r="K18" s="112"/>
    </row>
    <row r="19" spans="1:20" s="176" customFormat="1" ht="15" customHeight="1" x14ac:dyDescent="0.25">
      <c r="A19" s="182"/>
      <c r="B19" s="192"/>
      <c r="D19" s="71" t="s">
        <v>190</v>
      </c>
      <c r="E19" s="67"/>
      <c r="F19" s="144"/>
      <c r="G19" s="144"/>
      <c r="H19" s="144"/>
      <c r="I19" s="144"/>
      <c r="J19" s="186"/>
      <c r="K19" s="112"/>
    </row>
    <row r="20" spans="1:20" s="176" customFormat="1" ht="15" customHeight="1" x14ac:dyDescent="0.25">
      <c r="A20" s="182"/>
      <c r="B20" s="192"/>
      <c r="D20" s="71" t="s">
        <v>191</v>
      </c>
      <c r="E20" s="67"/>
      <c r="F20" s="144"/>
      <c r="G20" s="144"/>
      <c r="H20" s="144"/>
      <c r="I20" s="144"/>
      <c r="J20" s="186"/>
      <c r="K20" s="112"/>
    </row>
    <row r="21" spans="1:20" s="176" customFormat="1" ht="15" customHeight="1" x14ac:dyDescent="0.25">
      <c r="A21" s="182"/>
      <c r="B21" s="192"/>
      <c r="D21" s="71" t="s">
        <v>308</v>
      </c>
      <c r="E21" s="67"/>
      <c r="F21" s="144"/>
      <c r="G21" s="144"/>
      <c r="H21" s="144"/>
      <c r="I21" s="144"/>
      <c r="J21" s="186"/>
      <c r="K21" s="112"/>
    </row>
    <row r="22" spans="1:20" s="176" customFormat="1" ht="15" customHeight="1" x14ac:dyDescent="0.25">
      <c r="A22" s="193" t="s">
        <v>165</v>
      </c>
      <c r="B22" s="194" t="s">
        <v>192</v>
      </c>
      <c r="C22" s="71"/>
      <c r="D22" s="67"/>
      <c r="E22" s="67"/>
      <c r="F22" s="189">
        <f>F23+F28</f>
        <v>0</v>
      </c>
      <c r="G22" s="189">
        <f>G23+G28</f>
        <v>0</v>
      </c>
      <c r="H22" s="189">
        <f>H23+H28</f>
        <v>0</v>
      </c>
      <c r="I22" s="189">
        <f>I23+I28</f>
        <v>0</v>
      </c>
      <c r="J22" s="186"/>
      <c r="K22" s="112"/>
    </row>
    <row r="23" spans="1:20" ht="15" customHeight="1" x14ac:dyDescent="0.25">
      <c r="A23" s="190"/>
      <c r="B23" s="193" t="s">
        <v>165</v>
      </c>
      <c r="C23" s="142" t="s">
        <v>193</v>
      </c>
      <c r="D23" s="67"/>
      <c r="E23" s="67"/>
      <c r="F23" s="145">
        <f>SUM(F24+F27)</f>
        <v>0</v>
      </c>
      <c r="G23" s="145">
        <f>SUM(G24+G27)</f>
        <v>0</v>
      </c>
      <c r="H23" s="145">
        <f>SUM(H24+H27)</f>
        <v>0</v>
      </c>
      <c r="I23" s="145">
        <f>SUM(I24+I27)</f>
        <v>0</v>
      </c>
      <c r="J23" s="186"/>
      <c r="K23" s="112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1:20" ht="15" customHeight="1" x14ac:dyDescent="0.25">
      <c r="A24" s="190"/>
      <c r="B24" s="111"/>
      <c r="C24" s="193" t="s">
        <v>165</v>
      </c>
      <c r="D24" s="142" t="s">
        <v>194</v>
      </c>
      <c r="E24" s="67"/>
      <c r="F24" s="145">
        <f>F25+F26</f>
        <v>0</v>
      </c>
      <c r="G24" s="145">
        <f>G25+G26</f>
        <v>0</v>
      </c>
      <c r="H24" s="145">
        <f>H25+H26</f>
        <v>0</v>
      </c>
      <c r="I24" s="145">
        <f>I25+I26</f>
        <v>0</v>
      </c>
      <c r="J24" s="186"/>
      <c r="K24" s="112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1:20" ht="15" customHeight="1" x14ac:dyDescent="0.25">
      <c r="A25" s="193"/>
      <c r="B25" s="97"/>
      <c r="C25" s="97"/>
      <c r="D25" s="73" t="s">
        <v>22</v>
      </c>
      <c r="E25" s="71" t="s">
        <v>21</v>
      </c>
      <c r="F25" s="152"/>
      <c r="G25" s="116"/>
      <c r="H25" s="116"/>
      <c r="I25" s="116"/>
      <c r="J25" s="186"/>
      <c r="K25" s="112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1:20" ht="15" customHeight="1" x14ac:dyDescent="0.25">
      <c r="A26" s="193"/>
      <c r="B26" s="111"/>
      <c r="C26" s="111"/>
      <c r="D26" s="73" t="s">
        <v>22</v>
      </c>
      <c r="E26" s="146" t="s">
        <v>195</v>
      </c>
      <c r="F26" s="152"/>
      <c r="G26" s="116"/>
      <c r="H26" s="116"/>
      <c r="I26" s="116"/>
      <c r="J26" s="186"/>
      <c r="K26" s="112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1:20" ht="15" customHeight="1" x14ac:dyDescent="0.25">
      <c r="A27" s="195"/>
      <c r="B27" s="97"/>
      <c r="C27" s="191" t="s">
        <v>196</v>
      </c>
      <c r="D27" s="97" t="s">
        <v>197</v>
      </c>
      <c r="E27" s="67"/>
      <c r="F27" s="143"/>
      <c r="G27" s="116"/>
      <c r="H27" s="116"/>
      <c r="I27" s="116"/>
      <c r="J27" s="186"/>
      <c r="K27" s="112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1:20" ht="15" customHeight="1" x14ac:dyDescent="0.25">
      <c r="A28" s="196"/>
      <c r="B28" s="193" t="s">
        <v>165</v>
      </c>
      <c r="C28" s="142" t="s">
        <v>57</v>
      </c>
      <c r="D28" s="67"/>
      <c r="E28" s="67"/>
      <c r="F28" s="145">
        <f>F29+F31</f>
        <v>0</v>
      </c>
      <c r="G28" s="145">
        <f t="shared" ref="G28:I28" si="1">G29+G31</f>
        <v>0</v>
      </c>
      <c r="H28" s="145">
        <f t="shared" si="1"/>
        <v>0</v>
      </c>
      <c r="I28" s="145">
        <f t="shared" si="1"/>
        <v>0</v>
      </c>
      <c r="J28" s="186"/>
      <c r="K28" s="112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1:20" ht="15" customHeight="1" x14ac:dyDescent="0.25">
      <c r="A29" s="193"/>
      <c r="B29" s="97"/>
      <c r="C29" s="73" t="s">
        <v>22</v>
      </c>
      <c r="D29" s="71" t="s">
        <v>241</v>
      </c>
      <c r="E29" s="74"/>
      <c r="F29" s="143"/>
      <c r="G29" s="143"/>
      <c r="H29" s="143"/>
      <c r="I29" s="143"/>
      <c r="J29" s="186"/>
      <c r="K29" s="112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1:20" ht="15" customHeight="1" x14ac:dyDescent="0.25">
      <c r="A30" s="193"/>
      <c r="B30" s="97"/>
      <c r="C30" s="73"/>
      <c r="D30" s="197"/>
      <c r="E30" s="74" t="s">
        <v>198</v>
      </c>
      <c r="F30" s="143"/>
      <c r="G30" s="143"/>
      <c r="H30" s="143"/>
      <c r="I30" s="143"/>
      <c r="J30" s="186"/>
      <c r="K30" s="112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1:20" ht="15" customHeight="1" x14ac:dyDescent="0.25">
      <c r="A31" s="193"/>
      <c r="B31" s="97"/>
      <c r="C31" s="73" t="s">
        <v>22</v>
      </c>
      <c r="D31" s="146" t="s">
        <v>199</v>
      </c>
      <c r="E31" s="67"/>
      <c r="F31" s="143"/>
      <c r="G31" s="143"/>
      <c r="H31" s="143"/>
      <c r="I31" s="143"/>
      <c r="J31" s="186"/>
      <c r="K31" s="112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ht="15" customHeight="1" x14ac:dyDescent="0.25">
      <c r="A32" s="193" t="s">
        <v>165</v>
      </c>
      <c r="B32" s="142" t="s">
        <v>200</v>
      </c>
      <c r="C32" s="97"/>
      <c r="D32" s="67"/>
      <c r="E32" s="67"/>
      <c r="F32" s="189">
        <f>F33+F34</f>
        <v>0</v>
      </c>
      <c r="G32" s="189">
        <f t="shared" ref="G32:I32" si="2">G33+G34</f>
        <v>0</v>
      </c>
      <c r="H32" s="189">
        <f t="shared" si="2"/>
        <v>0</v>
      </c>
      <c r="I32" s="189">
        <f t="shared" si="2"/>
        <v>0</v>
      </c>
      <c r="J32" s="186"/>
      <c r="K32" s="112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1:20" ht="15" customHeight="1" x14ac:dyDescent="0.25">
      <c r="A33" s="193"/>
      <c r="B33" s="73" t="s">
        <v>22</v>
      </c>
      <c r="C33" s="97" t="s">
        <v>201</v>
      </c>
      <c r="D33" s="67"/>
      <c r="E33" s="67"/>
      <c r="F33" s="143"/>
      <c r="G33" s="143"/>
      <c r="H33" s="143"/>
      <c r="I33" s="143"/>
      <c r="J33" s="186"/>
      <c r="K33" s="112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1:20" ht="15" customHeight="1" x14ac:dyDescent="0.25">
      <c r="A34" s="196"/>
      <c r="B34" s="193" t="s">
        <v>165</v>
      </c>
      <c r="C34" s="37" t="s">
        <v>202</v>
      </c>
      <c r="D34" s="67"/>
      <c r="E34" s="67"/>
      <c r="F34" s="189">
        <f>F35+F36</f>
        <v>0</v>
      </c>
      <c r="G34" s="189">
        <f t="shared" ref="G34:I34" si="3">G35+G36</f>
        <v>0</v>
      </c>
      <c r="H34" s="189">
        <f t="shared" si="3"/>
        <v>0</v>
      </c>
      <c r="I34" s="189">
        <f t="shared" si="3"/>
        <v>0</v>
      </c>
      <c r="J34" s="186"/>
      <c r="K34" s="112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1:20" ht="15" customHeight="1" x14ac:dyDescent="0.25">
      <c r="A35" s="182"/>
      <c r="B35" s="97"/>
      <c r="C35" s="73" t="s">
        <v>22</v>
      </c>
      <c r="D35" s="97" t="s">
        <v>203</v>
      </c>
      <c r="E35" s="67"/>
      <c r="F35" s="143"/>
      <c r="G35" s="143"/>
      <c r="H35" s="143"/>
      <c r="I35" s="143"/>
      <c r="J35" s="186"/>
      <c r="K35" s="112"/>
      <c r="L35" s="178"/>
      <c r="M35" s="178"/>
      <c r="N35" s="178"/>
      <c r="O35" s="178"/>
      <c r="P35" s="178"/>
      <c r="Q35" s="178"/>
      <c r="R35" s="178"/>
      <c r="S35" s="178"/>
      <c r="T35" s="178"/>
    </row>
    <row r="36" spans="1:20" ht="15" customHeight="1" x14ac:dyDescent="0.25">
      <c r="A36" s="182"/>
      <c r="B36" s="97"/>
      <c r="C36" s="73" t="s">
        <v>22</v>
      </c>
      <c r="D36" s="97" t="s">
        <v>204</v>
      </c>
      <c r="E36" s="67"/>
      <c r="F36" s="143"/>
      <c r="G36" s="143"/>
      <c r="H36" s="143"/>
      <c r="I36" s="143"/>
      <c r="J36" s="186"/>
      <c r="K36" s="112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1:20" ht="15" customHeight="1" x14ac:dyDescent="0.25">
      <c r="A37" s="196" t="s">
        <v>165</v>
      </c>
      <c r="B37" s="198" t="s">
        <v>205</v>
      </c>
      <c r="C37" s="97"/>
      <c r="D37" s="67"/>
      <c r="E37" s="67"/>
      <c r="F37" s="189">
        <f>F38+F43+F44</f>
        <v>0</v>
      </c>
      <c r="G37" s="189">
        <f t="shared" ref="G37:I37" si="4">G38+G43+G44</f>
        <v>0</v>
      </c>
      <c r="H37" s="189">
        <f t="shared" si="4"/>
        <v>0</v>
      </c>
      <c r="I37" s="189">
        <f t="shared" si="4"/>
        <v>0</v>
      </c>
      <c r="J37" s="186"/>
      <c r="K37" s="112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1:20" ht="15" customHeight="1" x14ac:dyDescent="0.25">
      <c r="A38" s="196"/>
      <c r="B38" s="182" t="s">
        <v>22</v>
      </c>
      <c r="C38" s="142" t="s">
        <v>206</v>
      </c>
      <c r="D38" s="67"/>
      <c r="E38" s="67"/>
      <c r="F38" s="145">
        <f>SUM(F39:F41)</f>
        <v>0</v>
      </c>
      <c r="G38" s="145">
        <f t="shared" ref="G38:I38" si="5">SUM(G39:G41)</f>
        <v>0</v>
      </c>
      <c r="H38" s="145">
        <f t="shared" si="5"/>
        <v>0</v>
      </c>
      <c r="I38" s="145">
        <f t="shared" si="5"/>
        <v>0</v>
      </c>
      <c r="J38" s="186"/>
      <c r="K38" s="112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1:20" ht="15" customHeight="1" x14ac:dyDescent="0.25">
      <c r="A39" s="182"/>
      <c r="B39" s="97"/>
      <c r="C39" s="73" t="s">
        <v>22</v>
      </c>
      <c r="D39" s="146" t="s">
        <v>207</v>
      </c>
      <c r="E39" s="147"/>
      <c r="F39" s="143"/>
      <c r="G39" s="143"/>
      <c r="H39" s="143"/>
      <c r="I39" s="143"/>
      <c r="J39" s="186"/>
      <c r="K39" s="112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0" ht="15" customHeight="1" x14ac:dyDescent="0.25">
      <c r="A40" s="182"/>
      <c r="B40" s="97"/>
      <c r="C40" s="73" t="s">
        <v>22</v>
      </c>
      <c r="D40" s="146" t="s">
        <v>208</v>
      </c>
      <c r="E40" s="147"/>
      <c r="F40" s="143"/>
      <c r="G40" s="143"/>
      <c r="H40" s="143"/>
      <c r="I40" s="143"/>
      <c r="J40" s="186"/>
      <c r="K40" s="112"/>
      <c r="L40" s="178"/>
      <c r="M40" s="178"/>
      <c r="N40" s="178"/>
      <c r="O40" s="178"/>
      <c r="P40" s="178"/>
      <c r="Q40" s="178"/>
      <c r="R40" s="178"/>
      <c r="S40" s="178"/>
      <c r="T40" s="178"/>
    </row>
    <row r="41" spans="1:20" ht="15" customHeight="1" x14ac:dyDescent="0.25">
      <c r="A41" s="182"/>
      <c r="B41" s="97"/>
      <c r="C41" s="73" t="s">
        <v>22</v>
      </c>
      <c r="D41" s="146" t="s">
        <v>209</v>
      </c>
      <c r="E41" s="67"/>
      <c r="F41" s="143"/>
      <c r="G41" s="143"/>
      <c r="H41" s="143"/>
      <c r="I41" s="143"/>
      <c r="J41" s="186"/>
      <c r="K41" s="112"/>
      <c r="L41" s="178"/>
      <c r="M41" s="178"/>
      <c r="N41" s="178"/>
      <c r="O41" s="178"/>
      <c r="P41" s="178"/>
      <c r="Q41" s="178"/>
      <c r="R41" s="178"/>
      <c r="S41" s="178"/>
      <c r="T41" s="178"/>
    </row>
    <row r="42" spans="1:20" ht="15" customHeight="1" x14ac:dyDescent="0.25">
      <c r="A42" s="182"/>
      <c r="B42" s="97"/>
      <c r="C42" s="73"/>
      <c r="D42" s="197"/>
      <c r="E42" s="71" t="s">
        <v>94</v>
      </c>
      <c r="F42" s="143"/>
      <c r="G42" s="143"/>
      <c r="H42" s="143"/>
      <c r="I42" s="143"/>
      <c r="J42" s="186"/>
      <c r="K42" s="112"/>
      <c r="L42" s="178"/>
      <c r="M42" s="178"/>
      <c r="N42" s="178"/>
      <c r="O42" s="178"/>
      <c r="P42" s="178"/>
      <c r="Q42" s="178"/>
      <c r="R42" s="178"/>
      <c r="S42" s="178"/>
      <c r="T42" s="178"/>
    </row>
    <row r="43" spans="1:20" ht="15" customHeight="1" x14ac:dyDescent="0.25">
      <c r="A43" s="196"/>
      <c r="B43" s="182" t="s">
        <v>22</v>
      </c>
      <c r="C43" s="199" t="s">
        <v>210</v>
      </c>
      <c r="D43" s="67"/>
      <c r="E43" s="67"/>
      <c r="F43" s="143"/>
      <c r="G43" s="143"/>
      <c r="H43" s="143"/>
      <c r="I43" s="143"/>
      <c r="J43" s="186"/>
      <c r="K43" s="112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1:20" ht="15" customHeight="1" x14ac:dyDescent="0.25">
      <c r="A44" s="196"/>
      <c r="B44" s="182" t="s">
        <v>22</v>
      </c>
      <c r="C44" s="97" t="s">
        <v>211</v>
      </c>
      <c r="D44" s="67"/>
      <c r="E44" s="67"/>
      <c r="F44" s="143"/>
      <c r="G44" s="143"/>
      <c r="H44" s="143"/>
      <c r="I44" s="143"/>
      <c r="J44" s="186"/>
      <c r="K44" s="112"/>
      <c r="L44" s="178"/>
      <c r="M44" s="178"/>
      <c r="N44" s="178"/>
      <c r="O44" s="178"/>
      <c r="P44" s="178"/>
      <c r="Q44" s="178"/>
      <c r="R44" s="178"/>
      <c r="S44" s="178"/>
      <c r="T44" s="178"/>
    </row>
    <row r="45" spans="1:20" ht="15" customHeight="1" x14ac:dyDescent="0.25">
      <c r="A45" s="196" t="s">
        <v>165</v>
      </c>
      <c r="B45" s="200" t="s">
        <v>212</v>
      </c>
      <c r="C45" s="97"/>
      <c r="D45" s="67"/>
      <c r="E45" s="67"/>
      <c r="F45" s="145">
        <f>SUM(F46+F47+F49+F50)</f>
        <v>0</v>
      </c>
      <c r="G45" s="145">
        <f t="shared" ref="G45:I45" si="6">SUM(G46+G47+G49+G50)</f>
        <v>0</v>
      </c>
      <c r="H45" s="145">
        <f t="shared" si="6"/>
        <v>0</v>
      </c>
      <c r="I45" s="145">
        <f t="shared" si="6"/>
        <v>0</v>
      </c>
      <c r="J45" s="186"/>
      <c r="K45" s="112"/>
      <c r="L45" s="178"/>
      <c r="M45" s="178"/>
      <c r="N45" s="178"/>
      <c r="O45" s="178"/>
      <c r="P45" s="178"/>
      <c r="Q45" s="178"/>
      <c r="R45" s="178"/>
      <c r="S45" s="178"/>
      <c r="T45" s="178"/>
    </row>
    <row r="46" spans="1:20" ht="15" customHeight="1" x14ac:dyDescent="0.25">
      <c r="A46" s="196"/>
      <c r="B46" s="182" t="s">
        <v>22</v>
      </c>
      <c r="C46" s="146" t="s">
        <v>213</v>
      </c>
      <c r="D46" s="147"/>
      <c r="E46" s="147"/>
      <c r="F46" s="143"/>
      <c r="G46" s="143"/>
      <c r="H46" s="143"/>
      <c r="I46" s="143"/>
      <c r="J46" s="186"/>
      <c r="K46" s="112"/>
      <c r="L46" s="178"/>
      <c r="M46" s="178"/>
      <c r="N46" s="178"/>
      <c r="O46" s="178"/>
      <c r="P46" s="178"/>
      <c r="Q46" s="178"/>
      <c r="R46" s="178"/>
      <c r="S46" s="178"/>
      <c r="T46" s="178"/>
    </row>
    <row r="47" spans="1:20" ht="15" customHeight="1" x14ac:dyDescent="0.25">
      <c r="A47" s="196"/>
      <c r="B47" s="182" t="s">
        <v>22</v>
      </c>
      <c r="C47" s="71" t="s">
        <v>214</v>
      </c>
      <c r="D47" s="147"/>
      <c r="E47" s="147"/>
      <c r="F47" s="143"/>
      <c r="G47" s="143"/>
      <c r="H47" s="143"/>
      <c r="I47" s="143"/>
      <c r="J47" s="186"/>
      <c r="K47" s="112"/>
      <c r="L47" s="178"/>
      <c r="M47" s="178"/>
      <c r="N47" s="178"/>
      <c r="O47" s="178"/>
      <c r="P47" s="178"/>
      <c r="Q47" s="178"/>
      <c r="R47" s="178"/>
      <c r="S47" s="178"/>
      <c r="T47" s="178"/>
    </row>
    <row r="48" spans="1:20" ht="29.25" customHeight="1" x14ac:dyDescent="0.25">
      <c r="A48" s="196"/>
      <c r="B48" s="182"/>
      <c r="C48" s="201"/>
      <c r="D48" s="71" t="s">
        <v>215</v>
      </c>
      <c r="E48" s="147"/>
      <c r="F48" s="143"/>
      <c r="G48" s="143"/>
      <c r="H48" s="143"/>
      <c r="I48" s="143"/>
      <c r="J48" s="186"/>
      <c r="K48" s="112"/>
      <c r="L48" s="178"/>
      <c r="M48" s="178"/>
      <c r="N48" s="178"/>
      <c r="O48" s="178"/>
      <c r="P48" s="178"/>
      <c r="Q48" s="178"/>
      <c r="R48" s="178"/>
      <c r="S48" s="178"/>
      <c r="T48" s="178"/>
    </row>
    <row r="49" spans="1:20" ht="15" customHeight="1" x14ac:dyDescent="0.25">
      <c r="A49" s="196"/>
      <c r="B49" s="182" t="s">
        <v>22</v>
      </c>
      <c r="C49" s="137" t="s">
        <v>108</v>
      </c>
      <c r="D49" s="147"/>
      <c r="E49" s="147"/>
      <c r="F49" s="143"/>
      <c r="G49" s="143"/>
      <c r="H49" s="143"/>
      <c r="I49" s="143"/>
      <c r="J49" s="186"/>
      <c r="K49" s="112"/>
      <c r="L49" s="178"/>
      <c r="M49" s="178"/>
      <c r="N49" s="178"/>
      <c r="O49" s="178"/>
      <c r="P49" s="178"/>
      <c r="Q49" s="178"/>
      <c r="R49" s="178"/>
      <c r="S49" s="178"/>
      <c r="T49" s="178"/>
    </row>
    <row r="50" spans="1:20" ht="15" customHeight="1" x14ac:dyDescent="0.25">
      <c r="A50" s="196"/>
      <c r="B50" s="182" t="s">
        <v>22</v>
      </c>
      <c r="C50" s="146" t="s">
        <v>216</v>
      </c>
      <c r="D50" s="67"/>
      <c r="E50" s="67"/>
      <c r="F50" s="143"/>
      <c r="G50" s="143"/>
      <c r="H50" s="143"/>
      <c r="I50" s="143"/>
      <c r="J50" s="186"/>
      <c r="K50" s="112"/>
      <c r="L50" s="178"/>
      <c r="M50" s="178"/>
      <c r="N50" s="178"/>
      <c r="O50" s="178"/>
      <c r="P50" s="178"/>
      <c r="Q50" s="178"/>
      <c r="R50" s="178"/>
      <c r="S50" s="178"/>
      <c r="T50" s="178"/>
    </row>
    <row r="51" spans="1:20" ht="15" customHeight="1" x14ac:dyDescent="0.25">
      <c r="A51" s="182"/>
      <c r="B51" s="96"/>
      <c r="C51" s="201"/>
      <c r="D51" s="71" t="s">
        <v>217</v>
      </c>
      <c r="E51" s="147"/>
      <c r="F51" s="143"/>
      <c r="G51" s="143"/>
      <c r="H51" s="143"/>
      <c r="I51" s="143"/>
      <c r="J51" s="186"/>
      <c r="K51" s="112"/>
      <c r="L51" s="178"/>
      <c r="M51" s="178"/>
      <c r="N51" s="178"/>
      <c r="O51" s="178"/>
      <c r="P51" s="178"/>
      <c r="Q51" s="178"/>
      <c r="R51" s="178"/>
      <c r="S51" s="178"/>
      <c r="T51" s="178"/>
    </row>
    <row r="52" spans="1:20" ht="15" customHeight="1" x14ac:dyDescent="0.25">
      <c r="A52" s="182"/>
      <c r="B52" s="96"/>
      <c r="C52" s="201"/>
      <c r="D52" s="71" t="s">
        <v>69</v>
      </c>
      <c r="E52" s="147"/>
      <c r="F52" s="143"/>
      <c r="G52" s="143"/>
      <c r="H52" s="143"/>
      <c r="I52" s="143"/>
      <c r="J52" s="186"/>
      <c r="K52" s="112"/>
      <c r="L52" s="178"/>
      <c r="M52" s="178"/>
      <c r="N52" s="178"/>
      <c r="O52" s="178"/>
      <c r="P52" s="178"/>
      <c r="Q52" s="178"/>
      <c r="R52" s="178"/>
      <c r="S52" s="178"/>
      <c r="T52" s="178"/>
    </row>
    <row r="53" spans="1:20" ht="15" customHeight="1" x14ac:dyDescent="0.25">
      <c r="A53" s="182"/>
      <c r="B53" s="96"/>
      <c r="C53" s="201" t="s">
        <v>22</v>
      </c>
      <c r="D53" s="71" t="s">
        <v>309</v>
      </c>
      <c r="E53" s="147"/>
      <c r="F53" s="143"/>
      <c r="G53" s="143"/>
      <c r="H53" s="143"/>
      <c r="I53" s="143"/>
      <c r="J53" s="186"/>
      <c r="K53" s="112"/>
      <c r="L53" s="178"/>
      <c r="M53" s="178"/>
      <c r="N53" s="178"/>
      <c r="O53" s="178"/>
      <c r="P53" s="178"/>
      <c r="Q53" s="178"/>
      <c r="R53" s="178"/>
      <c r="S53" s="178"/>
      <c r="T53" s="178"/>
    </row>
    <row r="54" spans="1:20" ht="15" customHeight="1" x14ac:dyDescent="0.25">
      <c r="A54" s="196" t="s">
        <v>165</v>
      </c>
      <c r="B54" s="142" t="s">
        <v>218</v>
      </c>
      <c r="C54" s="97"/>
      <c r="D54" s="67"/>
      <c r="E54" s="67"/>
      <c r="F54" s="145">
        <f>F13+F14+F15+F16+F22+F32+F37+F45</f>
        <v>0</v>
      </c>
      <c r="G54" s="145">
        <f>G13+G14+G15+G16+G22+G32+G37+G45</f>
        <v>0</v>
      </c>
      <c r="H54" s="145">
        <f>H13+H14+H15+H16+H22+H32+H37+H45</f>
        <v>0</v>
      </c>
      <c r="I54" s="145">
        <f>I13+I14+I15+I16+I22+I32+I37+I45</f>
        <v>0</v>
      </c>
      <c r="J54" s="186"/>
      <c r="K54" s="112"/>
      <c r="L54" s="178"/>
      <c r="M54" s="178"/>
      <c r="N54" s="178"/>
      <c r="O54" s="178"/>
      <c r="P54" s="178"/>
      <c r="Q54" s="178"/>
      <c r="R54" s="178"/>
      <c r="S54" s="178"/>
      <c r="T54" s="178"/>
    </row>
    <row r="55" spans="1:20" ht="15" customHeight="1" x14ac:dyDescent="0.25">
      <c r="A55" s="196" t="s">
        <v>165</v>
      </c>
      <c r="B55" s="198" t="s">
        <v>219</v>
      </c>
      <c r="C55" s="124"/>
      <c r="D55" s="67"/>
      <c r="E55" s="67"/>
      <c r="F55" s="145">
        <f>SUM(F56+F57+F58+F59+F61+F62+F63+F64)</f>
        <v>0</v>
      </c>
      <c r="G55" s="145">
        <f t="shared" ref="G55:I55" si="7">SUM(G56+G57+G58+G59+G61+G62+G63+G64)</f>
        <v>0</v>
      </c>
      <c r="H55" s="145">
        <f t="shared" si="7"/>
        <v>0</v>
      </c>
      <c r="I55" s="145">
        <f t="shared" si="7"/>
        <v>0</v>
      </c>
      <c r="J55" s="186"/>
      <c r="K55" s="112"/>
      <c r="L55" s="178"/>
      <c r="M55" s="178"/>
      <c r="N55" s="178"/>
      <c r="O55" s="178"/>
      <c r="P55" s="178"/>
      <c r="Q55" s="178"/>
      <c r="R55" s="178"/>
      <c r="S55" s="178"/>
      <c r="T55" s="178"/>
    </row>
    <row r="56" spans="1:20" ht="15" customHeight="1" x14ac:dyDescent="0.25">
      <c r="A56" s="196"/>
      <c r="B56" s="202" t="s">
        <v>17</v>
      </c>
      <c r="C56" s="203" t="s">
        <v>62</v>
      </c>
      <c r="D56" s="67"/>
      <c r="E56" s="67"/>
      <c r="F56" s="143"/>
      <c r="G56" s="143"/>
      <c r="H56" s="143"/>
      <c r="I56" s="143"/>
      <c r="J56" s="186"/>
      <c r="K56" s="112"/>
      <c r="L56" s="178"/>
      <c r="M56" s="178"/>
      <c r="N56" s="178"/>
      <c r="O56" s="178"/>
      <c r="P56" s="178"/>
      <c r="Q56" s="178"/>
      <c r="R56" s="178"/>
      <c r="S56" s="178"/>
      <c r="T56" s="178"/>
    </row>
    <row r="57" spans="1:20" ht="15.75" customHeight="1" x14ac:dyDescent="0.25">
      <c r="A57" s="196"/>
      <c r="B57" s="204" t="s">
        <v>17</v>
      </c>
      <c r="C57" s="203" t="s">
        <v>114</v>
      </c>
      <c r="D57" s="67"/>
      <c r="E57" s="67"/>
      <c r="F57" s="143"/>
      <c r="G57" s="143"/>
      <c r="H57" s="143"/>
      <c r="I57" s="143"/>
      <c r="J57" s="186"/>
      <c r="K57" s="112"/>
      <c r="L57" s="178"/>
      <c r="M57" s="178"/>
      <c r="N57" s="178"/>
      <c r="O57" s="178"/>
      <c r="P57" s="178"/>
      <c r="Q57" s="178"/>
      <c r="R57" s="178"/>
      <c r="S57" s="178"/>
      <c r="T57" s="178"/>
    </row>
    <row r="58" spans="1:20" ht="15" customHeight="1" x14ac:dyDescent="0.25">
      <c r="A58" s="196"/>
      <c r="B58" s="202" t="s">
        <v>17</v>
      </c>
      <c r="C58" s="203" t="s">
        <v>113</v>
      </c>
      <c r="D58" s="67"/>
      <c r="E58" s="67"/>
      <c r="F58" s="143"/>
      <c r="G58" s="143"/>
      <c r="H58" s="143"/>
      <c r="I58" s="143"/>
      <c r="J58" s="186"/>
      <c r="K58" s="112"/>
      <c r="L58" s="178"/>
      <c r="M58" s="178"/>
      <c r="N58" s="178"/>
      <c r="O58" s="178"/>
      <c r="P58" s="178"/>
      <c r="Q58" s="178"/>
      <c r="R58" s="178"/>
      <c r="S58" s="178"/>
      <c r="T58" s="178"/>
    </row>
    <row r="59" spans="1:20" ht="15" customHeight="1" x14ac:dyDescent="0.25">
      <c r="A59" s="196"/>
      <c r="B59" s="202" t="s">
        <v>17</v>
      </c>
      <c r="C59" s="203" t="s">
        <v>63</v>
      </c>
      <c r="D59" s="67"/>
      <c r="E59" s="67"/>
      <c r="F59" s="143"/>
      <c r="G59" s="143"/>
      <c r="H59" s="143"/>
      <c r="I59" s="143"/>
      <c r="J59" s="186"/>
      <c r="K59" s="112"/>
      <c r="L59" s="178"/>
      <c r="M59" s="178"/>
      <c r="N59" s="178"/>
      <c r="O59" s="178"/>
      <c r="P59" s="178"/>
      <c r="Q59" s="178"/>
      <c r="R59" s="178"/>
      <c r="S59" s="178"/>
      <c r="T59" s="178"/>
    </row>
    <row r="60" spans="1:20" ht="15" customHeight="1" x14ac:dyDescent="0.25">
      <c r="A60" s="182"/>
      <c r="B60" s="148"/>
      <c r="C60" s="97"/>
      <c r="D60" s="71" t="s">
        <v>92</v>
      </c>
      <c r="E60" s="67"/>
      <c r="F60" s="143"/>
      <c r="G60" s="143"/>
      <c r="H60" s="143"/>
      <c r="I60" s="143"/>
      <c r="J60" s="186"/>
      <c r="K60" s="112"/>
      <c r="L60" s="178"/>
      <c r="M60" s="178"/>
      <c r="N60" s="178"/>
      <c r="O60" s="178"/>
      <c r="P60" s="178"/>
      <c r="Q60" s="178"/>
      <c r="R60" s="178"/>
      <c r="S60" s="178"/>
      <c r="T60" s="178"/>
    </row>
    <row r="61" spans="1:20" ht="15" customHeight="1" x14ac:dyDescent="0.25">
      <c r="A61" s="196"/>
      <c r="B61" s="205" t="s">
        <v>22</v>
      </c>
      <c r="C61" s="124" t="s">
        <v>220</v>
      </c>
      <c r="D61" s="67"/>
      <c r="E61" s="67"/>
      <c r="F61" s="143"/>
      <c r="G61" s="143"/>
      <c r="H61" s="143"/>
      <c r="I61" s="143"/>
      <c r="J61" s="186"/>
      <c r="K61" s="112"/>
      <c r="L61" s="178"/>
      <c r="M61" s="178"/>
      <c r="N61" s="178"/>
      <c r="O61" s="178"/>
      <c r="P61" s="178"/>
      <c r="Q61" s="178"/>
      <c r="R61" s="178"/>
      <c r="S61" s="178"/>
      <c r="T61" s="178"/>
    </row>
    <row r="62" spans="1:20" ht="15" customHeight="1" x14ac:dyDescent="0.25">
      <c r="A62" s="196"/>
      <c r="B62" s="205" t="s">
        <v>22</v>
      </c>
      <c r="C62" s="124" t="s">
        <v>221</v>
      </c>
      <c r="D62" s="67"/>
      <c r="E62" s="67"/>
      <c r="F62" s="143"/>
      <c r="G62" s="143"/>
      <c r="H62" s="143"/>
      <c r="I62" s="143"/>
      <c r="J62" s="186"/>
      <c r="K62" s="112"/>
      <c r="L62" s="178"/>
      <c r="M62" s="178"/>
      <c r="N62" s="178"/>
      <c r="O62" s="178"/>
      <c r="P62" s="178"/>
      <c r="Q62" s="178"/>
      <c r="R62" s="178"/>
      <c r="S62" s="178"/>
      <c r="T62" s="178"/>
    </row>
    <row r="63" spans="1:20" ht="15" customHeight="1" x14ac:dyDescent="0.25">
      <c r="A63" s="196"/>
      <c r="B63" s="205" t="s">
        <v>22</v>
      </c>
      <c r="C63" s="124" t="s">
        <v>64</v>
      </c>
      <c r="D63" s="67"/>
      <c r="E63" s="67"/>
      <c r="F63" s="143"/>
      <c r="G63" s="143"/>
      <c r="H63" s="143"/>
      <c r="I63" s="143"/>
      <c r="J63" s="186"/>
      <c r="K63" s="112"/>
      <c r="L63" s="178"/>
      <c r="M63" s="178"/>
      <c r="N63" s="178"/>
      <c r="O63" s="178"/>
      <c r="P63" s="178"/>
      <c r="Q63" s="178"/>
      <c r="R63" s="178"/>
      <c r="S63" s="178"/>
      <c r="T63" s="178"/>
    </row>
    <row r="64" spans="1:20" ht="15" customHeight="1" x14ac:dyDescent="0.25">
      <c r="A64" s="196"/>
      <c r="B64" s="205" t="s">
        <v>22</v>
      </c>
      <c r="C64" s="124" t="s">
        <v>222</v>
      </c>
      <c r="D64" s="67"/>
      <c r="E64" s="67"/>
      <c r="F64" s="143"/>
      <c r="G64" s="143"/>
      <c r="H64" s="143"/>
      <c r="I64" s="143"/>
      <c r="J64" s="186"/>
      <c r="K64" s="112"/>
      <c r="L64" s="178"/>
      <c r="M64" s="178"/>
      <c r="N64" s="178"/>
      <c r="O64" s="178"/>
      <c r="P64" s="178"/>
      <c r="Q64" s="178"/>
      <c r="R64" s="178"/>
      <c r="S64" s="178"/>
      <c r="T64" s="178"/>
    </row>
    <row r="65" spans="1:20" ht="15" customHeight="1" x14ac:dyDescent="0.25">
      <c r="A65" s="205"/>
      <c r="B65" s="96"/>
      <c r="C65" s="97"/>
      <c r="D65" s="71" t="s">
        <v>93</v>
      </c>
      <c r="E65" s="67"/>
      <c r="F65" s="143"/>
      <c r="G65" s="143"/>
      <c r="H65" s="143"/>
      <c r="I65" s="143"/>
      <c r="J65" s="186"/>
      <c r="K65" s="112"/>
      <c r="L65" s="178"/>
      <c r="M65" s="178"/>
      <c r="N65" s="178"/>
      <c r="O65" s="178"/>
      <c r="P65" s="178"/>
      <c r="Q65" s="178"/>
      <c r="R65" s="178"/>
      <c r="S65" s="178"/>
      <c r="T65" s="178"/>
    </row>
    <row r="66" spans="1:20" ht="15" customHeight="1" x14ac:dyDescent="0.25">
      <c r="A66" s="182" t="s">
        <v>165</v>
      </c>
      <c r="B66" s="142" t="s">
        <v>223</v>
      </c>
      <c r="C66" s="97"/>
      <c r="D66" s="67"/>
      <c r="E66" s="67"/>
      <c r="F66" s="145">
        <f>F54+F55</f>
        <v>0</v>
      </c>
      <c r="G66" s="145">
        <f t="shared" ref="G66:I66" si="8">G54+G55</f>
        <v>0</v>
      </c>
      <c r="H66" s="145">
        <f t="shared" si="8"/>
        <v>0</v>
      </c>
      <c r="I66" s="145">
        <f t="shared" si="8"/>
        <v>0</v>
      </c>
      <c r="J66" s="186"/>
      <c r="K66" s="112"/>
      <c r="L66" s="178"/>
      <c r="M66" s="178"/>
      <c r="N66" s="178"/>
      <c r="O66" s="178"/>
      <c r="P66" s="178"/>
      <c r="Q66" s="178"/>
      <c r="R66" s="178"/>
      <c r="S66" s="178"/>
      <c r="T66" s="178"/>
    </row>
    <row r="67" spans="1:20" ht="15" customHeight="1" x14ac:dyDescent="0.25">
      <c r="A67" s="182" t="s">
        <v>165</v>
      </c>
      <c r="B67" s="142" t="s">
        <v>224</v>
      </c>
      <c r="C67" s="97"/>
      <c r="D67" s="67"/>
      <c r="E67" s="67"/>
      <c r="F67" s="145">
        <f>F68+F73</f>
        <v>0</v>
      </c>
      <c r="G67" s="145">
        <f t="shared" ref="G67:I67" si="9">G68+G73</f>
        <v>0</v>
      </c>
      <c r="H67" s="145">
        <f t="shared" si="9"/>
        <v>0</v>
      </c>
      <c r="I67" s="145">
        <f t="shared" si="9"/>
        <v>0</v>
      </c>
      <c r="J67" s="186"/>
      <c r="K67" s="112"/>
      <c r="L67" s="178"/>
      <c r="M67" s="178"/>
      <c r="N67" s="178"/>
      <c r="O67" s="178"/>
      <c r="P67" s="178"/>
      <c r="Q67" s="178"/>
      <c r="R67" s="178"/>
      <c r="S67" s="178"/>
      <c r="T67" s="178"/>
    </row>
    <row r="68" spans="1:20" ht="15" customHeight="1" x14ac:dyDescent="0.25">
      <c r="A68" s="182"/>
      <c r="B68" s="205" t="s">
        <v>165</v>
      </c>
      <c r="C68" s="37" t="s">
        <v>49</v>
      </c>
      <c r="D68" s="67"/>
      <c r="E68" s="67"/>
      <c r="F68" s="189">
        <f>F69+F72</f>
        <v>0</v>
      </c>
      <c r="G68" s="189">
        <f t="shared" ref="G68:I68" si="10">G69+G72</f>
        <v>0</v>
      </c>
      <c r="H68" s="189">
        <f t="shared" si="10"/>
        <v>0</v>
      </c>
      <c r="I68" s="189">
        <f t="shared" si="10"/>
        <v>0</v>
      </c>
      <c r="J68" s="186"/>
      <c r="K68" s="112"/>
      <c r="L68" s="178"/>
      <c r="M68" s="178"/>
      <c r="N68" s="178"/>
      <c r="O68" s="178"/>
      <c r="P68" s="178"/>
      <c r="Q68" s="178"/>
      <c r="R68" s="178"/>
      <c r="S68" s="178"/>
      <c r="T68" s="178"/>
    </row>
    <row r="69" spans="1:20" ht="15" customHeight="1" x14ac:dyDescent="0.25">
      <c r="A69" s="182"/>
      <c r="B69" s="97"/>
      <c r="C69" s="73" t="s">
        <v>17</v>
      </c>
      <c r="D69" s="71" t="s">
        <v>68</v>
      </c>
      <c r="E69" s="147"/>
      <c r="F69" s="189">
        <f>F70+F71</f>
        <v>0</v>
      </c>
      <c r="G69" s="189">
        <f t="shared" ref="G69:I69" si="11">G70+G71</f>
        <v>0</v>
      </c>
      <c r="H69" s="189">
        <f t="shared" si="11"/>
        <v>0</v>
      </c>
      <c r="I69" s="189">
        <f t="shared" si="11"/>
        <v>0</v>
      </c>
      <c r="J69" s="186"/>
      <c r="K69" s="112"/>
      <c r="L69" s="178"/>
      <c r="M69" s="178"/>
      <c r="N69" s="178"/>
      <c r="O69" s="178"/>
      <c r="P69" s="178"/>
      <c r="Q69" s="178"/>
      <c r="R69" s="178"/>
      <c r="S69" s="178"/>
      <c r="T69" s="178"/>
    </row>
    <row r="70" spans="1:20" ht="15" customHeight="1" x14ac:dyDescent="0.25">
      <c r="A70" s="182"/>
      <c r="B70" s="111"/>
      <c r="C70" s="111"/>
      <c r="D70" s="73" t="s">
        <v>17</v>
      </c>
      <c r="E70" s="146" t="s">
        <v>225</v>
      </c>
      <c r="F70" s="143"/>
      <c r="G70" s="143"/>
      <c r="H70" s="143"/>
      <c r="I70" s="143"/>
      <c r="J70" s="186"/>
      <c r="K70" s="112"/>
      <c r="L70" s="178"/>
      <c r="M70" s="178"/>
      <c r="N70" s="178"/>
      <c r="O70" s="178"/>
      <c r="P70" s="178"/>
      <c r="Q70" s="178"/>
      <c r="R70" s="178"/>
      <c r="S70" s="178"/>
      <c r="T70" s="178"/>
    </row>
    <row r="71" spans="1:20" ht="15" customHeight="1" x14ac:dyDescent="0.25">
      <c r="A71" s="182"/>
      <c r="B71" s="111"/>
      <c r="C71" s="111"/>
      <c r="D71" s="73" t="s">
        <v>17</v>
      </c>
      <c r="E71" s="146" t="s">
        <v>226</v>
      </c>
      <c r="F71" s="143"/>
      <c r="G71" s="143"/>
      <c r="H71" s="143"/>
      <c r="I71" s="143"/>
      <c r="J71" s="186"/>
      <c r="K71" s="112"/>
      <c r="L71" s="178"/>
      <c r="M71" s="178"/>
      <c r="N71" s="178"/>
      <c r="O71" s="178"/>
      <c r="P71" s="178"/>
      <c r="Q71" s="178"/>
      <c r="R71" s="178"/>
      <c r="S71" s="178"/>
      <c r="T71" s="178"/>
    </row>
    <row r="72" spans="1:20" ht="15" customHeight="1" x14ac:dyDescent="0.25">
      <c r="A72" s="182"/>
      <c r="B72" s="111"/>
      <c r="C72" s="206" t="s">
        <v>17</v>
      </c>
      <c r="D72" s="96" t="s">
        <v>227</v>
      </c>
      <c r="E72" s="146"/>
      <c r="F72" s="143"/>
      <c r="G72" s="143"/>
      <c r="H72" s="143"/>
      <c r="I72" s="143"/>
      <c r="J72" s="186"/>
      <c r="K72" s="112"/>
      <c r="L72" s="178"/>
      <c r="M72" s="178"/>
      <c r="N72" s="178"/>
      <c r="O72" s="178"/>
      <c r="P72" s="178"/>
      <c r="Q72" s="178"/>
      <c r="R72" s="178"/>
      <c r="S72" s="178"/>
      <c r="T72" s="178"/>
    </row>
    <row r="73" spans="1:20" ht="15" customHeight="1" x14ac:dyDescent="0.25">
      <c r="A73" s="182"/>
      <c r="B73" s="73" t="s">
        <v>165</v>
      </c>
      <c r="C73" s="37" t="s">
        <v>50</v>
      </c>
      <c r="D73" s="67"/>
      <c r="E73" s="67"/>
      <c r="F73" s="189">
        <f>F74+F77</f>
        <v>0</v>
      </c>
      <c r="G73" s="189">
        <f t="shared" ref="G73:I73" si="12">G74+G77</f>
        <v>0</v>
      </c>
      <c r="H73" s="189">
        <f t="shared" si="12"/>
        <v>0</v>
      </c>
      <c r="I73" s="189">
        <f t="shared" si="12"/>
        <v>0</v>
      </c>
      <c r="J73" s="186"/>
      <c r="K73" s="112"/>
      <c r="L73" s="178"/>
      <c r="M73" s="178"/>
      <c r="N73" s="178"/>
      <c r="O73" s="178"/>
      <c r="P73" s="178"/>
      <c r="Q73" s="178"/>
      <c r="R73" s="178"/>
      <c r="S73" s="178"/>
      <c r="T73" s="178"/>
    </row>
    <row r="74" spans="1:20" ht="15" customHeight="1" x14ac:dyDescent="0.25">
      <c r="A74" s="207"/>
      <c r="B74" s="111"/>
      <c r="C74" s="73" t="s">
        <v>22</v>
      </c>
      <c r="D74" s="71" t="s">
        <v>228</v>
      </c>
      <c r="E74" s="147"/>
      <c r="F74" s="189">
        <f>F75+F76</f>
        <v>0</v>
      </c>
      <c r="G74" s="189">
        <f t="shared" ref="G74:I74" si="13">G75+G76</f>
        <v>0</v>
      </c>
      <c r="H74" s="189">
        <f t="shared" si="13"/>
        <v>0</v>
      </c>
      <c r="I74" s="189">
        <f t="shared" si="13"/>
        <v>0</v>
      </c>
      <c r="J74" s="186"/>
      <c r="K74" s="112"/>
      <c r="L74" s="178"/>
      <c r="M74" s="178"/>
      <c r="N74" s="178"/>
      <c r="O74" s="178"/>
      <c r="P74" s="178"/>
      <c r="Q74" s="178"/>
      <c r="R74" s="178"/>
      <c r="S74" s="178"/>
      <c r="T74" s="178"/>
    </row>
    <row r="75" spans="1:20" ht="15" customHeight="1" x14ac:dyDescent="0.25">
      <c r="A75" s="207"/>
      <c r="B75" s="111"/>
      <c r="C75" s="73"/>
      <c r="D75" s="205" t="s">
        <v>22</v>
      </c>
      <c r="E75" s="146" t="s">
        <v>225</v>
      </c>
      <c r="F75" s="143"/>
      <c r="G75" s="143"/>
      <c r="H75" s="143"/>
      <c r="I75" s="143"/>
      <c r="J75" s="186"/>
      <c r="K75" s="112"/>
      <c r="L75" s="178"/>
      <c r="M75" s="178"/>
      <c r="N75" s="178"/>
      <c r="O75" s="178"/>
      <c r="P75" s="178"/>
      <c r="Q75" s="178"/>
      <c r="R75" s="178"/>
      <c r="S75" s="178"/>
      <c r="T75" s="178"/>
    </row>
    <row r="76" spans="1:20" ht="15" customHeight="1" x14ac:dyDescent="0.25">
      <c r="A76" s="182"/>
      <c r="B76" s="73"/>
      <c r="C76" s="146"/>
      <c r="D76" s="205" t="s">
        <v>22</v>
      </c>
      <c r="E76" s="146" t="s">
        <v>226</v>
      </c>
      <c r="F76" s="143"/>
      <c r="G76" s="143"/>
      <c r="H76" s="143"/>
      <c r="I76" s="143"/>
      <c r="J76" s="186"/>
      <c r="K76" s="112"/>
      <c r="L76" s="178"/>
      <c r="M76" s="178"/>
      <c r="N76" s="178"/>
      <c r="O76" s="178"/>
      <c r="P76" s="178"/>
      <c r="Q76" s="178"/>
      <c r="R76" s="178"/>
      <c r="S76" s="178"/>
      <c r="T76" s="178"/>
    </row>
    <row r="77" spans="1:20" ht="15" customHeight="1" x14ac:dyDescent="0.25">
      <c r="A77" s="182"/>
      <c r="B77" s="73"/>
      <c r="C77" s="73" t="s">
        <v>22</v>
      </c>
      <c r="D77" s="96" t="s">
        <v>229</v>
      </c>
      <c r="E77" s="146"/>
      <c r="F77" s="143"/>
      <c r="G77" s="143"/>
      <c r="H77" s="143"/>
      <c r="I77" s="143"/>
      <c r="J77" s="186"/>
      <c r="K77" s="112"/>
      <c r="L77" s="178"/>
      <c r="M77" s="178"/>
      <c r="N77" s="178"/>
      <c r="O77" s="178"/>
      <c r="P77" s="178"/>
      <c r="Q77" s="178"/>
      <c r="R77" s="178"/>
      <c r="S77" s="178"/>
      <c r="T77" s="178"/>
    </row>
    <row r="78" spans="1:20" ht="15" customHeight="1" x14ac:dyDescent="0.25">
      <c r="A78" s="76" t="s">
        <v>165</v>
      </c>
      <c r="B78" s="37" t="s">
        <v>230</v>
      </c>
      <c r="C78" s="97"/>
      <c r="D78" s="67"/>
      <c r="E78" s="67"/>
      <c r="F78" s="145">
        <f>F66+F67</f>
        <v>0</v>
      </c>
      <c r="G78" s="145">
        <f t="shared" ref="G78:I78" si="14">G66+G67</f>
        <v>0</v>
      </c>
      <c r="H78" s="145">
        <f t="shared" si="14"/>
        <v>0</v>
      </c>
      <c r="I78" s="145">
        <f t="shared" si="14"/>
        <v>0</v>
      </c>
      <c r="J78" s="186"/>
      <c r="K78" s="112"/>
      <c r="L78" s="178"/>
      <c r="M78" s="178"/>
      <c r="N78" s="178"/>
      <c r="O78" s="178"/>
      <c r="P78" s="178"/>
      <c r="Q78" s="178"/>
      <c r="R78" s="178"/>
      <c r="S78" s="178"/>
      <c r="T78" s="178"/>
    </row>
    <row r="79" spans="1:20" ht="15" customHeight="1" x14ac:dyDescent="0.25">
      <c r="A79" s="196" t="s">
        <v>165</v>
      </c>
      <c r="B79" s="37" t="s">
        <v>231</v>
      </c>
      <c r="C79" s="97"/>
      <c r="D79" s="67"/>
      <c r="E79" s="67"/>
      <c r="F79" s="145">
        <f>F80+F84</f>
        <v>0</v>
      </c>
      <c r="G79" s="145">
        <f t="shared" ref="G79:I79" si="15">G80+G84</f>
        <v>0</v>
      </c>
      <c r="H79" s="145">
        <f t="shared" si="15"/>
        <v>0</v>
      </c>
      <c r="I79" s="145">
        <f t="shared" si="15"/>
        <v>0</v>
      </c>
      <c r="J79" s="186"/>
      <c r="K79" s="112"/>
      <c r="L79" s="178"/>
      <c r="M79" s="178"/>
      <c r="N79" s="178"/>
      <c r="O79" s="178"/>
      <c r="P79" s="178"/>
      <c r="Q79" s="178"/>
      <c r="R79" s="178"/>
      <c r="S79" s="178"/>
      <c r="T79" s="178"/>
    </row>
    <row r="80" spans="1:20" ht="15" customHeight="1" x14ac:dyDescent="0.25">
      <c r="A80" s="196"/>
      <c r="B80" s="206" t="s">
        <v>165</v>
      </c>
      <c r="C80" s="37" t="s">
        <v>232</v>
      </c>
      <c r="D80" s="67"/>
      <c r="E80" s="67"/>
      <c r="F80" s="145">
        <f>F81+F82+F83</f>
        <v>0</v>
      </c>
      <c r="G80" s="145">
        <f t="shared" ref="G80:I80" si="16">G81+G82+G83</f>
        <v>0</v>
      </c>
      <c r="H80" s="145">
        <f t="shared" si="16"/>
        <v>0</v>
      </c>
      <c r="I80" s="145">
        <f t="shared" si="16"/>
        <v>0</v>
      </c>
      <c r="J80" s="186"/>
      <c r="K80" s="112"/>
      <c r="L80" s="178"/>
      <c r="M80" s="178"/>
      <c r="N80" s="178"/>
      <c r="O80" s="178"/>
      <c r="P80" s="178"/>
      <c r="Q80" s="178"/>
      <c r="R80" s="178"/>
      <c r="S80" s="178"/>
      <c r="T80" s="178"/>
    </row>
    <row r="81" spans="1:20" ht="15" customHeight="1" x14ac:dyDescent="0.25">
      <c r="A81" s="182"/>
      <c r="B81" s="111"/>
      <c r="C81" s="208" t="s">
        <v>98</v>
      </c>
      <c r="D81" s="146" t="s">
        <v>23</v>
      </c>
      <c r="E81" s="147"/>
      <c r="F81" s="42"/>
      <c r="G81" s="42"/>
      <c r="H81" s="42"/>
      <c r="I81" s="42"/>
      <c r="J81" s="186"/>
      <c r="K81" s="112"/>
      <c r="L81" s="178"/>
      <c r="M81" s="178"/>
      <c r="N81" s="178"/>
      <c r="O81" s="178"/>
      <c r="P81" s="178"/>
      <c r="Q81" s="178"/>
      <c r="R81" s="178"/>
      <c r="S81" s="178"/>
      <c r="T81" s="178"/>
    </row>
    <row r="82" spans="1:20" ht="14.25" customHeight="1" x14ac:dyDescent="0.25">
      <c r="A82" s="182"/>
      <c r="B82" s="111"/>
      <c r="C82" s="208" t="s">
        <v>98</v>
      </c>
      <c r="D82" s="146" t="s">
        <v>233</v>
      </c>
      <c r="E82" s="67"/>
      <c r="F82" s="143"/>
      <c r="G82" s="143"/>
      <c r="H82" s="143"/>
      <c r="I82" s="143"/>
      <c r="J82" s="186"/>
      <c r="K82" s="112"/>
      <c r="L82" s="178"/>
      <c r="M82" s="178"/>
      <c r="N82" s="178"/>
      <c r="O82" s="178"/>
      <c r="P82" s="178"/>
      <c r="Q82" s="178"/>
      <c r="R82" s="178"/>
      <c r="S82" s="178"/>
      <c r="T82" s="178"/>
    </row>
    <row r="83" spans="1:20" ht="15" customHeight="1" x14ac:dyDescent="0.25">
      <c r="A83" s="182"/>
      <c r="B83" s="111"/>
      <c r="C83" s="208" t="s">
        <v>98</v>
      </c>
      <c r="D83" s="146" t="s">
        <v>59</v>
      </c>
      <c r="E83" s="67"/>
      <c r="F83" s="143"/>
      <c r="G83" s="143"/>
      <c r="H83" s="143"/>
      <c r="I83" s="143"/>
      <c r="J83" s="186"/>
      <c r="K83" s="112"/>
      <c r="L83" s="178"/>
      <c r="M83" s="178"/>
      <c r="N83" s="178"/>
      <c r="O83" s="178"/>
      <c r="P83" s="178"/>
      <c r="Q83" s="178"/>
      <c r="R83" s="178"/>
      <c r="S83" s="178"/>
      <c r="T83" s="178"/>
    </row>
    <row r="84" spans="1:20" ht="15" customHeight="1" x14ac:dyDescent="0.25">
      <c r="A84" s="182"/>
      <c r="B84" s="208" t="s">
        <v>98</v>
      </c>
      <c r="C84" s="146" t="s">
        <v>51</v>
      </c>
      <c r="D84" s="67"/>
      <c r="E84" s="111"/>
      <c r="F84" s="143"/>
      <c r="G84" s="143"/>
      <c r="H84" s="143"/>
      <c r="I84" s="143"/>
      <c r="J84" s="186"/>
      <c r="K84" s="112"/>
      <c r="L84" s="178"/>
      <c r="M84" s="178"/>
      <c r="N84" s="178"/>
      <c r="O84" s="178"/>
      <c r="P84" s="178"/>
      <c r="Q84" s="178"/>
      <c r="R84" s="178"/>
      <c r="S84" s="178"/>
      <c r="T84" s="178"/>
    </row>
    <row r="85" spans="1:20" ht="15" customHeight="1" x14ac:dyDescent="0.25">
      <c r="A85" s="191" t="s">
        <v>22</v>
      </c>
      <c r="B85" s="146" t="s">
        <v>234</v>
      </c>
      <c r="C85" s="97"/>
      <c r="D85" s="67"/>
      <c r="E85" s="67"/>
      <c r="F85" s="149"/>
      <c r="G85" s="149"/>
      <c r="H85" s="149"/>
      <c r="I85" s="149"/>
      <c r="J85" s="186"/>
      <c r="K85" s="112"/>
      <c r="L85" s="178"/>
      <c r="M85" s="178"/>
      <c r="N85" s="178"/>
      <c r="O85" s="178"/>
      <c r="P85" s="178"/>
      <c r="Q85" s="178"/>
      <c r="R85" s="178"/>
      <c r="S85" s="178"/>
      <c r="T85" s="178"/>
    </row>
    <row r="86" spans="1:20" ht="15" customHeight="1" x14ac:dyDescent="0.25">
      <c r="A86" s="191" t="s">
        <v>22</v>
      </c>
      <c r="B86" s="146" t="s">
        <v>235</v>
      </c>
      <c r="C86" s="97"/>
      <c r="D86" s="67"/>
      <c r="E86" s="67"/>
      <c r="F86" s="143"/>
      <c r="G86" s="143"/>
      <c r="H86" s="143"/>
      <c r="I86" s="143"/>
      <c r="J86" s="186"/>
      <c r="K86" s="112"/>
      <c r="L86" s="178"/>
      <c r="M86" s="178"/>
      <c r="N86" s="178"/>
      <c r="O86" s="178"/>
      <c r="P86" s="178"/>
      <c r="Q86" s="178"/>
      <c r="R86" s="178"/>
      <c r="S86" s="178"/>
      <c r="T86" s="178"/>
    </row>
    <row r="87" spans="1:20" ht="15" customHeight="1" thickBot="1" x14ac:dyDescent="0.3">
      <c r="A87" s="191" t="s">
        <v>22</v>
      </c>
      <c r="B87" s="146" t="s">
        <v>236</v>
      </c>
      <c r="C87" s="97"/>
      <c r="D87" s="67"/>
      <c r="E87" s="67"/>
      <c r="F87" s="150"/>
      <c r="G87" s="150"/>
      <c r="H87" s="150"/>
      <c r="I87" s="150"/>
      <c r="J87" s="186"/>
      <c r="K87" s="112"/>
      <c r="L87" s="178"/>
      <c r="M87" s="178"/>
      <c r="N87" s="178"/>
      <c r="O87" s="178"/>
      <c r="P87" s="178"/>
      <c r="Q87" s="178"/>
      <c r="R87" s="178"/>
      <c r="S87" s="178"/>
      <c r="T87" s="178"/>
    </row>
    <row r="88" spans="1:20" ht="15" customHeight="1" x14ac:dyDescent="0.25">
      <c r="A88" s="182" t="s">
        <v>165</v>
      </c>
      <c r="B88" s="142" t="s">
        <v>237</v>
      </c>
      <c r="C88" s="97"/>
      <c r="D88" s="67"/>
      <c r="E88" s="67"/>
      <c r="F88" s="151">
        <f>F78+F79+F86+F85+F87</f>
        <v>0</v>
      </c>
      <c r="G88" s="151">
        <f t="shared" ref="G88:I88" si="17">G78+G79+G86+G85+G87</f>
        <v>0</v>
      </c>
      <c r="H88" s="151">
        <f t="shared" si="17"/>
        <v>0</v>
      </c>
      <c r="I88" s="151">
        <f t="shared" si="17"/>
        <v>0</v>
      </c>
      <c r="J88" s="186"/>
      <c r="K88" s="112"/>
      <c r="L88" s="178"/>
      <c r="M88" s="178"/>
      <c r="N88" s="178"/>
      <c r="O88" s="178"/>
      <c r="P88" s="178"/>
      <c r="Q88" s="178"/>
      <c r="R88" s="178"/>
      <c r="S88" s="178"/>
      <c r="T88" s="178"/>
    </row>
    <row r="89" spans="1:20" ht="15" customHeight="1" x14ac:dyDescent="0.25">
      <c r="A89" s="182"/>
      <c r="B89" s="97"/>
      <c r="C89" s="97"/>
      <c r="D89" s="67"/>
      <c r="E89" s="67"/>
      <c r="F89" s="112"/>
      <c r="G89" s="112"/>
      <c r="H89" s="112"/>
      <c r="I89" s="112"/>
      <c r="J89" s="112"/>
      <c r="K89" s="112"/>
      <c r="L89" s="178"/>
      <c r="M89" s="178"/>
      <c r="N89" s="178"/>
      <c r="O89" s="178"/>
      <c r="P89" s="178"/>
      <c r="Q89" s="178"/>
      <c r="R89" s="178"/>
      <c r="S89" s="178"/>
      <c r="T89" s="178"/>
    </row>
    <row r="90" spans="1:20" ht="15" customHeight="1" x14ac:dyDescent="0.25">
      <c r="A90" s="182"/>
      <c r="B90" s="97"/>
      <c r="C90" s="97"/>
      <c r="D90" s="67"/>
      <c r="E90" s="67"/>
      <c r="F90" s="112"/>
      <c r="G90" s="112"/>
      <c r="H90" s="112"/>
      <c r="I90" s="112"/>
      <c r="J90" s="112"/>
      <c r="K90" s="112"/>
      <c r="L90" s="178"/>
      <c r="M90" s="178"/>
      <c r="N90" s="178"/>
      <c r="O90" s="178"/>
      <c r="P90" s="178"/>
      <c r="Q90" s="178"/>
      <c r="R90" s="178"/>
      <c r="S90" s="178"/>
      <c r="T90" s="178"/>
    </row>
    <row r="91" spans="1:20" ht="15" customHeight="1" x14ac:dyDescent="0.25">
      <c r="A91" s="182"/>
      <c r="B91" s="97"/>
      <c r="C91" s="97"/>
      <c r="D91" s="67"/>
      <c r="E91" s="67"/>
      <c r="F91" s="112"/>
      <c r="G91" s="112"/>
      <c r="H91" s="112"/>
      <c r="I91" s="112"/>
      <c r="J91" s="112"/>
      <c r="K91" s="112"/>
      <c r="L91" s="178"/>
      <c r="M91" s="178"/>
      <c r="N91" s="178"/>
      <c r="O91" s="178"/>
      <c r="P91" s="178"/>
      <c r="Q91" s="178"/>
      <c r="R91" s="178"/>
      <c r="S91" s="178"/>
      <c r="T91" s="178"/>
    </row>
    <row r="94" spans="1:20" ht="15" customHeight="1" x14ac:dyDescent="0.2">
      <c r="B94" s="210"/>
      <c r="L94" s="178"/>
      <c r="M94" s="178"/>
      <c r="N94" s="178"/>
      <c r="O94" s="178"/>
      <c r="P94" s="178"/>
      <c r="Q94" s="178"/>
      <c r="R94" s="178"/>
      <c r="S94" s="178"/>
      <c r="T94" s="178"/>
    </row>
    <row r="95" spans="1:20" ht="15" customHeight="1" x14ac:dyDescent="0.2">
      <c r="B95" s="210"/>
      <c r="L95" s="178"/>
      <c r="M95" s="178"/>
      <c r="N95" s="178"/>
      <c r="O95" s="178"/>
      <c r="P95" s="178"/>
      <c r="Q95" s="178"/>
      <c r="R95" s="178"/>
      <c r="S95" s="178"/>
      <c r="T95" s="178"/>
    </row>
    <row r="96" spans="1:20" ht="15" customHeight="1" x14ac:dyDescent="0.2">
      <c r="A96" s="178"/>
      <c r="B96" s="210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</row>
    <row r="97" spans="1:20" ht="15" customHeight="1" x14ac:dyDescent="0.2">
      <c r="A97" s="178"/>
      <c r="B97" s="210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</row>
    <row r="98" spans="1:20" ht="15" customHeight="1" x14ac:dyDescent="0.2">
      <c r="A98" s="178"/>
      <c r="B98" s="210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</row>
    <row r="99" spans="1:20" ht="15" customHeight="1" x14ac:dyDescent="0.2">
      <c r="A99" s="178"/>
      <c r="B99" s="213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</row>
    <row r="100" spans="1:20" ht="15" customHeight="1" x14ac:dyDescent="0.2">
      <c r="A100" s="178"/>
      <c r="B100" s="210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</row>
    <row r="101" spans="1:20" ht="15" customHeight="1" x14ac:dyDescent="0.2">
      <c r="A101" s="178"/>
      <c r="B101" s="210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</row>
    <row r="102" spans="1:20" ht="15" customHeight="1" x14ac:dyDescent="0.2">
      <c r="A102" s="178"/>
      <c r="B102" s="213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</row>
    <row r="103" spans="1:20" ht="15" customHeight="1" x14ac:dyDescent="0.2">
      <c r="A103" s="178"/>
      <c r="B103" s="213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</row>
    <row r="104" spans="1:20" ht="15" customHeight="1" x14ac:dyDescent="0.2">
      <c r="A104" s="178"/>
      <c r="B104" s="213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</row>
    <row r="115" spans="1:20" ht="15" customHeight="1" x14ac:dyDescent="0.2">
      <c r="A115" s="178"/>
      <c r="B115" s="213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</row>
    <row r="116" spans="1:20" ht="15" customHeight="1" x14ac:dyDescent="0.2">
      <c r="A116" s="178"/>
      <c r="B116" s="213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</row>
    <row r="117" spans="1:20" ht="15" customHeight="1" x14ac:dyDescent="0.2">
      <c r="A117" s="178"/>
      <c r="B117" s="213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</row>
  </sheetData>
  <protectedRanges>
    <protectedRange sqref="F81:I87" name="Alue10"/>
    <protectedRange sqref="F68:I77" name="Alue9"/>
    <protectedRange sqref="F65:I65" name="Alue8"/>
    <protectedRange sqref="F61:I64" name="Alue7"/>
    <protectedRange sqref="F56:I60" name="Alue6"/>
    <protectedRange sqref="F46:I53" name="Alue5"/>
    <protectedRange sqref="F13:I22" name="Alue1"/>
    <protectedRange sqref="F25:I27" name="Alue2"/>
    <protectedRange sqref="F29:I37" name="Alue3"/>
    <protectedRange sqref="F39:I44" name="Alue4"/>
  </protectedRanges>
  <pageMargins left="0.39370078740157483" right="0.39370078740157483" top="0.39370078740157483" bottom="0.39370078740157483" header="0.31496062992125984" footer="0.27559055118110237"/>
  <pageSetup paperSize="9" scale="65" orientation="portrait" verticalDpi="4294967293" r:id="rId1"/>
  <headerFooter alignWithMargins="0"/>
  <ignoredErrors>
    <ignoredError sqref="F16 F2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S39"/>
  <sheetViews>
    <sheetView workbookViewId="0">
      <pane ySplit="5" topLeftCell="A6" activePane="bottomLeft" state="frozen"/>
      <selection pane="bottomLeft" activeCell="H16" sqref="H16"/>
    </sheetView>
  </sheetViews>
  <sheetFormatPr defaultRowHeight="12.75" x14ac:dyDescent="0.2"/>
  <cols>
    <col min="1" max="1" width="48" style="8" customWidth="1"/>
    <col min="2" max="2" width="11.5703125" style="11" customWidth="1"/>
    <col min="3" max="7" width="9.140625" style="10"/>
    <col min="8" max="16384" width="9.140625" style="8"/>
  </cols>
  <sheetData>
    <row r="1" spans="1:253" s="301" customFormat="1" ht="15" customHeight="1" x14ac:dyDescent="0.2">
      <c r="A1" s="284" t="s">
        <v>245</v>
      </c>
      <c r="B1" s="304" t="s">
        <v>153</v>
      </c>
      <c r="C1" s="302"/>
    </row>
    <row r="2" spans="1:253" s="302" customFormat="1" ht="15" customHeight="1" x14ac:dyDescent="0.2">
      <c r="A2" s="303" t="s">
        <v>246</v>
      </c>
      <c r="B2" s="304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</row>
    <row r="3" spans="1:253" s="301" customFormat="1" ht="15" customHeight="1" x14ac:dyDescent="0.2">
      <c r="A3" s="306"/>
      <c r="B3" s="307"/>
    </row>
    <row r="4" spans="1:253" s="301" customFormat="1" ht="15" customHeight="1" x14ac:dyDescent="0.2">
      <c r="A4" s="309"/>
      <c r="B4" s="310"/>
      <c r="C4" s="311"/>
    </row>
    <row r="5" spans="1:253" s="301" customFormat="1" ht="15" customHeight="1" x14ac:dyDescent="0.2">
      <c r="A5" s="284" t="s">
        <v>43</v>
      </c>
      <c r="B5" s="299">
        <v>2016</v>
      </c>
      <c r="C5" s="300">
        <v>2017</v>
      </c>
      <c r="D5" s="300">
        <v>2018</v>
      </c>
      <c r="E5" s="300">
        <v>2019</v>
      </c>
      <c r="G5" s="300"/>
    </row>
    <row r="6" spans="1:253" ht="15" x14ac:dyDescent="0.25">
      <c r="A6" s="106"/>
      <c r="B6" s="107"/>
      <c r="C6" s="105"/>
      <c r="D6" s="105"/>
      <c r="E6" s="105"/>
      <c r="F6" s="105"/>
      <c r="G6" s="105"/>
      <c r="H6" s="106"/>
    </row>
    <row r="7" spans="1:253" ht="15" x14ac:dyDescent="0.25">
      <c r="A7" s="108"/>
      <c r="B7" s="107"/>
      <c r="C7" s="105"/>
      <c r="D7" s="105"/>
      <c r="E7" s="105"/>
      <c r="F7" s="105"/>
      <c r="G7" s="105"/>
      <c r="H7" s="106"/>
    </row>
    <row r="8" spans="1:253" ht="15" x14ac:dyDescent="0.25">
      <c r="A8" s="43"/>
      <c r="B8" s="107"/>
      <c r="C8" s="105"/>
      <c r="D8" s="105"/>
      <c r="E8" s="105"/>
      <c r="F8" s="105"/>
      <c r="G8" s="105"/>
      <c r="H8" s="106"/>
    </row>
    <row r="9" spans="1:253" ht="15" x14ac:dyDescent="0.25">
      <c r="A9" s="71" t="s">
        <v>247</v>
      </c>
      <c r="B9" s="109"/>
      <c r="C9" s="109"/>
      <c r="D9" s="109"/>
      <c r="E9" s="109"/>
      <c r="F9" s="105"/>
      <c r="G9" s="105"/>
      <c r="H9" s="106"/>
    </row>
    <row r="10" spans="1:253" ht="15" x14ac:dyDescent="0.25">
      <c r="A10" s="71" t="s">
        <v>248</v>
      </c>
      <c r="B10" s="110"/>
      <c r="C10" s="110"/>
      <c r="D10" s="110"/>
      <c r="E10" s="110"/>
      <c r="F10" s="105"/>
      <c r="G10" s="105"/>
      <c r="H10" s="106"/>
    </row>
    <row r="11" spans="1:253" ht="15" x14ac:dyDescent="0.25">
      <c r="A11" s="71" t="s">
        <v>249</v>
      </c>
      <c r="B11" s="110"/>
      <c r="C11" s="110"/>
      <c r="D11" s="110"/>
      <c r="E11" s="110"/>
      <c r="F11" s="105"/>
      <c r="G11" s="105"/>
      <c r="H11" s="106"/>
    </row>
    <row r="12" spans="1:253" ht="15" x14ac:dyDescent="0.25">
      <c r="A12" s="106"/>
      <c r="B12" s="107"/>
      <c r="C12" s="105"/>
      <c r="D12" s="105"/>
      <c r="E12" s="105"/>
      <c r="F12" s="105"/>
      <c r="G12" s="105"/>
      <c r="H12" s="106"/>
    </row>
    <row r="13" spans="1:253" ht="15" x14ac:dyDescent="0.25">
      <c r="A13" s="106"/>
      <c r="B13" s="107"/>
      <c r="C13" s="105"/>
      <c r="D13" s="105"/>
      <c r="E13" s="105"/>
      <c r="F13" s="105"/>
      <c r="G13" s="105"/>
      <c r="H13" s="106"/>
    </row>
    <row r="14" spans="1:253" ht="15" x14ac:dyDescent="0.25">
      <c r="A14" s="71"/>
      <c r="C14" s="105"/>
      <c r="D14" s="105"/>
      <c r="E14" s="105"/>
      <c r="F14" s="105"/>
      <c r="G14" s="105"/>
      <c r="H14" s="106"/>
    </row>
    <row r="15" spans="1:253" ht="15" x14ac:dyDescent="0.25">
      <c r="A15" s="71"/>
      <c r="C15" s="105"/>
      <c r="D15" s="105"/>
      <c r="E15" s="105"/>
      <c r="F15" s="105"/>
      <c r="G15" s="105"/>
      <c r="H15" s="106"/>
    </row>
    <row r="16" spans="1:253" ht="15" x14ac:dyDescent="0.25">
      <c r="A16" s="71"/>
      <c r="C16" s="105"/>
      <c r="D16" s="105"/>
      <c r="E16" s="105"/>
      <c r="F16" s="105"/>
      <c r="G16" s="105"/>
      <c r="H16" s="106"/>
    </row>
    <row r="17" spans="1:8" ht="15" x14ac:dyDescent="0.25">
      <c r="A17" s="106"/>
      <c r="B17" s="107"/>
      <c r="C17" s="105"/>
      <c r="D17" s="105"/>
      <c r="E17" s="105"/>
      <c r="F17" s="105"/>
      <c r="G17" s="105"/>
      <c r="H17" s="106"/>
    </row>
    <row r="18" spans="1:8" ht="15" x14ac:dyDescent="0.25">
      <c r="A18" s="106"/>
      <c r="B18" s="107"/>
      <c r="C18" s="105"/>
      <c r="D18" s="105"/>
      <c r="E18" s="105"/>
      <c r="F18" s="105"/>
      <c r="G18" s="105"/>
      <c r="H18" s="106"/>
    </row>
    <row r="19" spans="1:8" ht="15" x14ac:dyDescent="0.25">
      <c r="A19" s="71"/>
      <c r="C19" s="105"/>
      <c r="D19" s="105"/>
      <c r="E19" s="105"/>
      <c r="F19" s="105"/>
      <c r="G19" s="105"/>
      <c r="H19" s="106"/>
    </row>
    <row r="20" spans="1:8" ht="15" x14ac:dyDescent="0.25">
      <c r="A20" s="71"/>
      <c r="C20" s="105"/>
      <c r="D20" s="105"/>
      <c r="E20" s="105"/>
      <c r="F20" s="105"/>
      <c r="G20" s="105"/>
      <c r="H20" s="106"/>
    </row>
    <row r="21" spans="1:8" ht="15" x14ac:dyDescent="0.25">
      <c r="A21" s="71"/>
      <c r="C21" s="105"/>
      <c r="D21" s="105"/>
      <c r="E21" s="105"/>
      <c r="F21" s="105"/>
      <c r="G21" s="105"/>
      <c r="H21" s="106"/>
    </row>
    <row r="22" spans="1:8" ht="15" x14ac:dyDescent="0.25">
      <c r="A22" s="106"/>
      <c r="B22" s="107"/>
      <c r="C22" s="105"/>
      <c r="D22" s="105"/>
      <c r="E22" s="105"/>
      <c r="F22" s="105"/>
      <c r="G22" s="105"/>
      <c r="H22" s="106"/>
    </row>
    <row r="23" spans="1:8" ht="15" x14ac:dyDescent="0.25">
      <c r="A23" s="106"/>
      <c r="B23" s="107"/>
      <c r="C23" s="105"/>
      <c r="D23" s="105"/>
      <c r="E23" s="105"/>
      <c r="F23" s="105"/>
      <c r="G23" s="105"/>
      <c r="H23" s="106"/>
    </row>
    <row r="24" spans="1:8" ht="15" x14ac:dyDescent="0.25">
      <c r="A24" s="71"/>
      <c r="C24" s="105"/>
      <c r="D24" s="105"/>
      <c r="E24" s="105"/>
      <c r="F24" s="105"/>
      <c r="G24" s="105"/>
      <c r="H24" s="106"/>
    </row>
    <row r="25" spans="1:8" ht="15" x14ac:dyDescent="0.25">
      <c r="A25" s="71"/>
      <c r="C25" s="105"/>
      <c r="D25" s="105"/>
      <c r="E25" s="105"/>
      <c r="F25" s="105"/>
      <c r="G25" s="105"/>
      <c r="H25" s="106"/>
    </row>
    <row r="26" spans="1:8" ht="15" x14ac:dyDescent="0.25">
      <c r="A26" s="71"/>
      <c r="C26" s="105"/>
      <c r="D26" s="105"/>
      <c r="E26" s="105"/>
      <c r="F26" s="105"/>
      <c r="G26" s="105"/>
      <c r="H26" s="106"/>
    </row>
    <row r="27" spans="1:8" ht="15" x14ac:dyDescent="0.25">
      <c r="A27" s="106"/>
      <c r="B27" s="107"/>
      <c r="C27" s="105"/>
      <c r="D27" s="105"/>
      <c r="E27" s="105"/>
      <c r="F27" s="105"/>
      <c r="G27" s="105"/>
      <c r="H27" s="106"/>
    </row>
    <row r="28" spans="1:8" ht="15" x14ac:dyDescent="0.25">
      <c r="A28" s="106"/>
      <c r="B28" s="107"/>
      <c r="C28" s="105"/>
      <c r="D28" s="105"/>
      <c r="E28" s="105"/>
      <c r="F28" s="105"/>
      <c r="G28" s="105"/>
      <c r="H28" s="106"/>
    </row>
    <row r="29" spans="1:8" ht="15" x14ac:dyDescent="0.25">
      <c r="A29" s="106"/>
      <c r="B29" s="107"/>
      <c r="C29" s="105"/>
      <c r="D29" s="105"/>
      <c r="E29" s="105"/>
      <c r="F29" s="105"/>
      <c r="G29" s="105"/>
      <c r="H29" s="106"/>
    </row>
    <row r="30" spans="1:8" ht="15" x14ac:dyDescent="0.25">
      <c r="A30" s="106"/>
      <c r="B30" s="107"/>
      <c r="C30" s="105"/>
      <c r="D30" s="105"/>
      <c r="E30" s="105"/>
      <c r="F30" s="105"/>
      <c r="G30" s="105"/>
      <c r="H30" s="106"/>
    </row>
    <row r="31" spans="1:8" ht="15" x14ac:dyDescent="0.25">
      <c r="A31" s="106"/>
      <c r="B31" s="107"/>
      <c r="C31" s="105"/>
      <c r="D31" s="105"/>
      <c r="E31" s="105"/>
      <c r="F31" s="105"/>
      <c r="G31" s="105"/>
      <c r="H31" s="106"/>
    </row>
    <row r="32" spans="1:8" ht="15" x14ac:dyDescent="0.25">
      <c r="A32" s="106"/>
      <c r="B32" s="107"/>
      <c r="C32" s="105"/>
      <c r="D32" s="105"/>
      <c r="E32" s="105"/>
      <c r="F32" s="105"/>
      <c r="G32" s="105"/>
      <c r="H32" s="106"/>
    </row>
    <row r="33" spans="1:8" ht="15" x14ac:dyDescent="0.25">
      <c r="A33" s="106"/>
      <c r="B33" s="107"/>
      <c r="C33" s="105"/>
      <c r="D33" s="105"/>
      <c r="E33" s="105"/>
      <c r="F33" s="105"/>
      <c r="G33" s="105"/>
      <c r="H33" s="106"/>
    </row>
    <row r="34" spans="1:8" ht="15" x14ac:dyDescent="0.25">
      <c r="A34" s="106"/>
      <c r="B34" s="107"/>
      <c r="C34" s="105"/>
      <c r="D34" s="105"/>
      <c r="E34" s="105"/>
      <c r="F34" s="105"/>
      <c r="G34" s="105"/>
      <c r="H34" s="106"/>
    </row>
    <row r="35" spans="1:8" ht="15" x14ac:dyDescent="0.25">
      <c r="A35" s="106"/>
      <c r="B35" s="107"/>
      <c r="C35" s="105"/>
      <c r="D35" s="105"/>
      <c r="E35" s="105"/>
      <c r="F35" s="105"/>
      <c r="G35" s="105"/>
      <c r="H35" s="106"/>
    </row>
    <row r="36" spans="1:8" ht="15" x14ac:dyDescent="0.25">
      <c r="A36" s="106"/>
      <c r="B36" s="107"/>
      <c r="C36" s="105"/>
      <c r="D36" s="105"/>
      <c r="E36" s="105"/>
      <c r="F36" s="105"/>
      <c r="G36" s="105"/>
      <c r="H36" s="106"/>
    </row>
    <row r="37" spans="1:8" ht="15" x14ac:dyDescent="0.25">
      <c r="A37" s="106"/>
      <c r="B37" s="107"/>
      <c r="C37" s="105"/>
      <c r="D37" s="105"/>
      <c r="E37" s="105"/>
      <c r="F37" s="105"/>
      <c r="G37" s="105"/>
      <c r="H37" s="106"/>
    </row>
    <row r="38" spans="1:8" ht="15" x14ac:dyDescent="0.25">
      <c r="A38" s="106"/>
      <c r="B38" s="107"/>
      <c r="C38" s="105"/>
      <c r="D38" s="105"/>
      <c r="E38" s="105"/>
      <c r="F38" s="105"/>
      <c r="G38" s="105"/>
      <c r="H38" s="106"/>
    </row>
    <row r="39" spans="1:8" ht="15" x14ac:dyDescent="0.25">
      <c r="A39" s="106"/>
      <c r="B39" s="107"/>
      <c r="C39" s="105"/>
      <c r="D39" s="105"/>
      <c r="E39" s="105"/>
      <c r="F39" s="105"/>
      <c r="G39" s="105"/>
      <c r="H39" s="106"/>
    </row>
  </sheetData>
  <protectedRanges>
    <protectedRange sqref="E9:E11" name="Alue4"/>
    <protectedRange sqref="D9:D11" name="Alue3"/>
    <protectedRange sqref="C9:C11" name="Alue2"/>
    <protectedRange sqref="B9:B11" name="Alue1"/>
  </protectedRanges>
  <customSheetViews>
    <customSheetView guid="{8386F830-B269-4ACC-A789-9E42C0FB51D1}">
      <pane ySplit="5" topLeftCell="A6" activePane="bottomLeft" state="frozen"/>
      <selection pane="bottomLeft" activeCell="B14" sqref="B14"/>
      <pageMargins left="0.75" right="0.75" top="1" bottom="1" header="0.4921259845" footer="0.4921259845"/>
      <pageSetup paperSize="9" orientation="portrait" r:id="rId1"/>
      <headerFooter alignWithMargins="0"/>
    </customSheetView>
    <customSheetView guid="{C44CE6ED-446D-4E43-AC42-1BADDBA87353}">
      <pane ySplit="5" topLeftCell="A6" activePane="bottomLeft" state="frozen"/>
      <selection pane="bottomLeft" activeCell="E49" sqref="E49"/>
      <pageMargins left="0.75" right="0.75" top="1" bottom="1" header="0.4921259845" footer="0.4921259845"/>
      <pageSetup paperSize="9" orientation="portrait" r:id="rId2"/>
      <headerFooter alignWithMargins="0"/>
    </customSheetView>
  </customSheetViews>
  <phoneticPr fontId="0" type="noConversion"/>
  <pageMargins left="0.75" right="0.75" top="1" bottom="1" header="0.4921259845" footer="0.492125984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V90"/>
  <sheetViews>
    <sheetView showGridLines="0" zoomScaleNormal="80" workbookViewId="0">
      <pane ySplit="5" topLeftCell="A6" activePane="bottomLeft" state="frozen"/>
      <selection activeCell="J20" sqref="J20"/>
      <selection pane="bottomLeft" activeCell="D55" sqref="D55"/>
    </sheetView>
  </sheetViews>
  <sheetFormatPr defaultRowHeight="15" customHeight="1" x14ac:dyDescent="0.2"/>
  <cols>
    <col min="1" max="1" width="4.28515625" style="244" customWidth="1"/>
    <col min="2" max="2" width="4.42578125" style="236" customWidth="1"/>
    <col min="3" max="3" width="6.5703125" style="236" customWidth="1"/>
    <col min="4" max="4" width="6" style="236" customWidth="1"/>
    <col min="5" max="5" width="50.28515625" style="236" customWidth="1"/>
    <col min="6" max="6" width="16.28515625" style="214" customWidth="1"/>
    <col min="7" max="7" width="14.7109375" style="214" customWidth="1"/>
    <col min="8" max="8" width="15.5703125" style="214" customWidth="1"/>
    <col min="9" max="9" width="15" style="214" customWidth="1"/>
    <col min="10" max="10" width="78.28515625" style="176" customWidth="1"/>
    <col min="11" max="24" width="9.140625" style="214"/>
    <col min="25" max="16384" width="9.140625" style="230"/>
  </cols>
  <sheetData>
    <row r="1" spans="1:256" s="301" customFormat="1" ht="15" customHeight="1" x14ac:dyDescent="0.2">
      <c r="A1" s="284" t="s">
        <v>245</v>
      </c>
      <c r="B1" s="297"/>
      <c r="C1" s="297"/>
      <c r="D1" s="298"/>
      <c r="E1" s="298"/>
      <c r="F1" s="302" t="s">
        <v>243</v>
      </c>
    </row>
    <row r="2" spans="1:256" s="302" customFormat="1" ht="15" customHeight="1" x14ac:dyDescent="0.2">
      <c r="A2" s="303" t="s">
        <v>246</v>
      </c>
      <c r="B2" s="304"/>
      <c r="C2" s="305"/>
      <c r="D2" s="305"/>
      <c r="E2" s="305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spans="1:256" s="301" customFormat="1" ht="15" customHeight="1" x14ac:dyDescent="0.2">
      <c r="A3" s="306"/>
      <c r="B3" s="307"/>
      <c r="C3" s="308"/>
      <c r="D3" s="298"/>
      <c r="E3" s="298"/>
    </row>
    <row r="4" spans="1:256" s="301" customFormat="1" ht="15" customHeight="1" x14ac:dyDescent="0.2">
      <c r="A4" s="309"/>
      <c r="B4" s="310"/>
      <c r="D4" s="298"/>
      <c r="E4" s="298"/>
      <c r="F4" s="311"/>
    </row>
    <row r="5" spans="1:256" s="301" customFormat="1" ht="15" customHeight="1" x14ac:dyDescent="0.2">
      <c r="A5" s="284" t="s">
        <v>43</v>
      </c>
      <c r="B5" s="297"/>
      <c r="C5" s="297"/>
      <c r="D5" s="298"/>
      <c r="E5" s="298"/>
      <c r="F5" s="299">
        <v>2016</v>
      </c>
      <c r="G5" s="300">
        <v>2017</v>
      </c>
      <c r="H5" s="300">
        <v>2018</v>
      </c>
      <c r="I5" s="300">
        <v>2019</v>
      </c>
      <c r="J5" s="300" t="s">
        <v>182</v>
      </c>
    </row>
    <row r="6" spans="1:256" s="214" customFormat="1" ht="15" customHeight="1" x14ac:dyDescent="0.25">
      <c r="C6" s="216"/>
      <c r="D6" s="217"/>
      <c r="E6" s="217"/>
      <c r="F6" s="218"/>
      <c r="G6" s="215"/>
      <c r="H6" s="215"/>
      <c r="I6" s="215"/>
      <c r="J6" s="112"/>
      <c r="K6" s="215"/>
    </row>
    <row r="7" spans="1:256" s="214" customFormat="1" ht="15" customHeight="1" x14ac:dyDescent="0.3">
      <c r="C7" s="216"/>
      <c r="D7" s="217"/>
      <c r="E7" s="219"/>
      <c r="F7" s="218"/>
      <c r="G7" s="215"/>
      <c r="H7" s="215"/>
      <c r="I7" s="215"/>
      <c r="J7" s="112"/>
      <c r="K7" s="215"/>
    </row>
    <row r="8" spans="1:256" s="227" customFormat="1" ht="15" customHeight="1" x14ac:dyDescent="0.25">
      <c r="A8" s="221"/>
      <c r="B8" s="222"/>
      <c r="C8" s="223"/>
      <c r="D8" s="224"/>
      <c r="E8" s="224"/>
      <c r="F8" s="225" t="s">
        <v>162</v>
      </c>
      <c r="G8" s="225" t="s">
        <v>162</v>
      </c>
      <c r="H8" s="225" t="s">
        <v>162</v>
      </c>
      <c r="I8" s="225" t="s">
        <v>162</v>
      </c>
      <c r="J8" s="66"/>
      <c r="K8" s="226"/>
    </row>
    <row r="9" spans="1:256" ht="15" customHeight="1" x14ac:dyDescent="0.25">
      <c r="A9" s="130" t="s">
        <v>165</v>
      </c>
      <c r="B9" s="135" t="s">
        <v>2</v>
      </c>
      <c r="C9" s="228"/>
      <c r="D9" s="228"/>
      <c r="E9" s="228"/>
      <c r="F9" s="229">
        <f>F10+F16+F22</f>
        <v>0</v>
      </c>
      <c r="G9" s="229">
        <f t="shared" ref="G9:I9" si="0">G10+G16+G22</f>
        <v>0</v>
      </c>
      <c r="H9" s="229">
        <f t="shared" si="0"/>
        <v>0</v>
      </c>
      <c r="I9" s="229">
        <f t="shared" si="0"/>
        <v>0</v>
      </c>
      <c r="J9" s="186"/>
      <c r="K9" s="215"/>
    </row>
    <row r="10" spans="1:256" ht="15" customHeight="1" x14ac:dyDescent="0.25">
      <c r="A10" s="130" t="s">
        <v>165</v>
      </c>
      <c r="B10" s="132" t="s">
        <v>166</v>
      </c>
      <c r="C10" s="228"/>
      <c r="D10" s="228"/>
      <c r="E10" s="228"/>
      <c r="F10" s="231">
        <f>SUM(F11:F13)+F15</f>
        <v>0</v>
      </c>
      <c r="G10" s="231">
        <f>SUM(G11:G13)+G15</f>
        <v>0</v>
      </c>
      <c r="H10" s="231">
        <f>SUM(H11:H13)+H15</f>
        <v>0</v>
      </c>
      <c r="I10" s="231">
        <f>SUM(I11:I13)+I15</f>
        <v>0</v>
      </c>
      <c r="J10" s="186"/>
      <c r="K10" s="215"/>
    </row>
    <row r="11" spans="1:256" ht="15" customHeight="1" x14ac:dyDescent="0.25">
      <c r="A11" s="130"/>
      <c r="B11" s="232" t="s">
        <v>17</v>
      </c>
      <c r="C11" s="71" t="s">
        <v>18</v>
      </c>
      <c r="D11" s="228"/>
      <c r="E11" s="228"/>
      <c r="F11" s="233"/>
      <c r="G11" s="233"/>
      <c r="H11" s="233"/>
      <c r="I11" s="233"/>
      <c r="J11" s="186"/>
      <c r="K11" s="215"/>
    </row>
    <row r="12" spans="1:256" ht="15" customHeight="1" x14ac:dyDescent="0.25">
      <c r="A12" s="130"/>
      <c r="B12" s="232" t="s">
        <v>17</v>
      </c>
      <c r="C12" s="71" t="s">
        <v>52</v>
      </c>
      <c r="D12" s="228"/>
      <c r="E12" s="228"/>
      <c r="F12" s="116"/>
      <c r="G12" s="116"/>
      <c r="H12" s="116"/>
      <c r="I12" s="116"/>
      <c r="J12" s="186"/>
      <c r="K12" s="215"/>
    </row>
    <row r="13" spans="1:256" ht="15" customHeight="1" x14ac:dyDescent="0.25">
      <c r="A13" s="130"/>
      <c r="B13" s="232" t="s">
        <v>17</v>
      </c>
      <c r="C13" s="133" t="s">
        <v>53</v>
      </c>
      <c r="D13" s="228"/>
      <c r="E13" s="228"/>
      <c r="F13" s="116"/>
      <c r="G13" s="116"/>
      <c r="H13" s="116"/>
      <c r="I13" s="116"/>
      <c r="J13" s="186"/>
      <c r="K13" s="215"/>
    </row>
    <row r="14" spans="1:256" s="214" customFormat="1" x14ac:dyDescent="0.25">
      <c r="A14" s="130"/>
      <c r="B14" s="232"/>
      <c r="D14" s="72" t="s">
        <v>167</v>
      </c>
      <c r="E14" s="228"/>
      <c r="F14" s="134"/>
      <c r="G14" s="134"/>
      <c r="H14" s="134"/>
      <c r="I14" s="134"/>
      <c r="J14" s="186"/>
      <c r="K14" s="215"/>
    </row>
    <row r="15" spans="1:256" ht="15" customHeight="1" x14ac:dyDescent="0.25">
      <c r="A15" s="130"/>
      <c r="B15" s="232" t="s">
        <v>17</v>
      </c>
      <c r="C15" s="133" t="s">
        <v>119</v>
      </c>
      <c r="D15" s="228"/>
      <c r="E15" s="228"/>
      <c r="F15" s="116"/>
      <c r="G15" s="116"/>
      <c r="H15" s="116"/>
      <c r="I15" s="116"/>
      <c r="J15" s="186"/>
      <c r="K15" s="215"/>
    </row>
    <row r="16" spans="1:256" ht="15" customHeight="1" x14ac:dyDescent="0.25">
      <c r="A16" s="130" t="s">
        <v>165</v>
      </c>
      <c r="B16" s="234" t="s">
        <v>173</v>
      </c>
      <c r="C16" s="235"/>
      <c r="D16" s="228"/>
      <c r="E16" s="228"/>
      <c r="F16" s="231">
        <f>SUM(F17+F19+F21)</f>
        <v>0</v>
      </c>
      <c r="G16" s="231">
        <f>SUM(G17+G19+G21)</f>
        <v>0</v>
      </c>
      <c r="H16" s="231">
        <f>SUM(H17+H19+H21)</f>
        <v>0</v>
      </c>
      <c r="I16" s="231">
        <f>SUM(I17+I19+I21)</f>
        <v>0</v>
      </c>
      <c r="J16" s="186"/>
      <c r="K16" s="215"/>
    </row>
    <row r="17" spans="1:11" ht="15" customHeight="1" x14ac:dyDescent="0.25">
      <c r="A17" s="130"/>
      <c r="B17" s="232" t="s">
        <v>17</v>
      </c>
      <c r="C17" s="71" t="s">
        <v>54</v>
      </c>
      <c r="D17" s="228"/>
      <c r="E17" s="228"/>
      <c r="F17" s="116"/>
      <c r="G17" s="116"/>
      <c r="H17" s="116"/>
      <c r="I17" s="116"/>
      <c r="J17" s="186"/>
      <c r="K17" s="215"/>
    </row>
    <row r="18" spans="1:11" ht="15" customHeight="1" x14ac:dyDescent="0.25">
      <c r="A18" s="130"/>
      <c r="B18" s="232"/>
      <c r="D18" s="137" t="s">
        <v>168</v>
      </c>
      <c r="E18" s="228"/>
      <c r="F18" s="116"/>
      <c r="G18" s="116"/>
      <c r="H18" s="116"/>
      <c r="I18" s="116"/>
      <c r="J18" s="186"/>
      <c r="K18" s="215"/>
    </row>
    <row r="19" spans="1:11" ht="15" customHeight="1" x14ac:dyDescent="0.25">
      <c r="A19" s="130"/>
      <c r="B19" s="232" t="s">
        <v>17</v>
      </c>
      <c r="C19" s="133" t="s">
        <v>55</v>
      </c>
      <c r="D19" s="228"/>
      <c r="E19" s="228"/>
      <c r="F19" s="116"/>
      <c r="G19" s="116"/>
      <c r="H19" s="116"/>
      <c r="I19" s="116"/>
      <c r="J19" s="186"/>
      <c r="K19" s="215"/>
    </row>
    <row r="20" spans="1:11" x14ac:dyDescent="0.25">
      <c r="A20" s="130"/>
      <c r="B20" s="232"/>
      <c r="D20" s="72" t="s">
        <v>169</v>
      </c>
      <c r="E20" s="228"/>
      <c r="F20" s="116"/>
      <c r="G20" s="116"/>
      <c r="H20" s="116"/>
      <c r="I20" s="116"/>
      <c r="J20" s="186"/>
      <c r="K20" s="215"/>
    </row>
    <row r="21" spans="1:11" ht="15" customHeight="1" x14ac:dyDescent="0.25">
      <c r="A21" s="130"/>
      <c r="B21" s="232" t="s">
        <v>17</v>
      </c>
      <c r="C21" s="133" t="s">
        <v>58</v>
      </c>
      <c r="D21" s="228"/>
      <c r="E21" s="228"/>
      <c r="F21" s="116"/>
      <c r="G21" s="116"/>
      <c r="H21" s="116"/>
      <c r="I21" s="116"/>
      <c r="J21" s="186"/>
      <c r="K21" s="215"/>
    </row>
    <row r="22" spans="1:11" ht="15" customHeight="1" x14ac:dyDescent="0.25">
      <c r="A22" s="130" t="s">
        <v>17</v>
      </c>
      <c r="B22" s="131" t="s">
        <v>3</v>
      </c>
      <c r="C22" s="228"/>
      <c r="D22" s="228"/>
      <c r="E22" s="228"/>
      <c r="F22" s="233"/>
      <c r="G22" s="233"/>
      <c r="H22" s="233"/>
      <c r="I22" s="233"/>
      <c r="J22" s="186"/>
      <c r="K22" s="215"/>
    </row>
    <row r="23" spans="1:11" ht="15" customHeight="1" x14ac:dyDescent="0.25">
      <c r="A23" s="130" t="s">
        <v>165</v>
      </c>
      <c r="B23" s="136" t="s">
        <v>4</v>
      </c>
      <c r="C23" s="237"/>
      <c r="D23" s="228"/>
      <c r="E23" s="228"/>
      <c r="F23" s="138">
        <f>F24+F25+F34+F35</f>
        <v>0</v>
      </c>
      <c r="G23" s="138">
        <f t="shared" ref="G23:I23" si="1">G24+G25+G34+G35</f>
        <v>0</v>
      </c>
      <c r="H23" s="138">
        <f t="shared" si="1"/>
        <v>0</v>
      </c>
      <c r="I23" s="138">
        <f t="shared" si="1"/>
        <v>0</v>
      </c>
      <c r="J23" s="186"/>
      <c r="K23" s="215"/>
    </row>
    <row r="24" spans="1:11" ht="15" customHeight="1" x14ac:dyDescent="0.25">
      <c r="A24" s="130" t="s">
        <v>17</v>
      </c>
      <c r="B24" s="133" t="s">
        <v>5</v>
      </c>
      <c r="C24" s="237"/>
      <c r="D24" s="228"/>
      <c r="E24" s="228"/>
      <c r="F24" s="116"/>
      <c r="G24" s="116"/>
      <c r="H24" s="116"/>
      <c r="I24" s="116"/>
      <c r="J24" s="186"/>
      <c r="K24" s="215"/>
    </row>
    <row r="25" spans="1:11" ht="15" customHeight="1" x14ac:dyDescent="0.25">
      <c r="A25" s="130" t="s">
        <v>165</v>
      </c>
      <c r="B25" s="72" t="s">
        <v>19</v>
      </c>
      <c r="C25" s="237"/>
      <c r="D25" s="228"/>
      <c r="E25" s="228"/>
      <c r="F25" s="118">
        <f>F26+F30</f>
        <v>0</v>
      </c>
      <c r="G25" s="118">
        <f t="shared" ref="G25:I25" si="2">G26+G30</f>
        <v>0</v>
      </c>
      <c r="H25" s="118">
        <f t="shared" si="2"/>
        <v>0</v>
      </c>
      <c r="I25" s="118">
        <f t="shared" si="2"/>
        <v>0</v>
      </c>
      <c r="J25" s="186"/>
      <c r="K25" s="215"/>
    </row>
    <row r="26" spans="1:11" ht="15" customHeight="1" x14ac:dyDescent="0.25">
      <c r="A26" s="130"/>
      <c r="B26" s="238" t="s">
        <v>165</v>
      </c>
      <c r="C26" s="179" t="s">
        <v>65</v>
      </c>
      <c r="D26" s="228"/>
      <c r="E26" s="228"/>
      <c r="F26" s="138">
        <f>SUM(F27:F29)</f>
        <v>0</v>
      </c>
      <c r="G26" s="138">
        <f t="shared" ref="G26:I26" si="3">SUM(G27:G29)</f>
        <v>0</v>
      </c>
      <c r="H26" s="138">
        <f t="shared" si="3"/>
        <v>0</v>
      </c>
      <c r="I26" s="138">
        <f t="shared" si="3"/>
        <v>0</v>
      </c>
      <c r="J26" s="186"/>
      <c r="K26" s="215"/>
    </row>
    <row r="27" spans="1:11" ht="15" customHeight="1" x14ac:dyDescent="0.25">
      <c r="A27" s="130"/>
      <c r="B27" s="232"/>
      <c r="C27" s="239" t="s">
        <v>17</v>
      </c>
      <c r="D27" s="137" t="s">
        <v>95</v>
      </c>
      <c r="E27" s="228"/>
      <c r="F27" s="116"/>
      <c r="G27" s="123"/>
      <c r="H27" s="123"/>
      <c r="I27" s="123"/>
      <c r="J27" s="186"/>
      <c r="K27" s="215"/>
    </row>
    <row r="28" spans="1:11" ht="15" customHeight="1" x14ac:dyDescent="0.25">
      <c r="A28" s="130"/>
      <c r="B28" s="232"/>
      <c r="C28" s="239" t="s">
        <v>17</v>
      </c>
      <c r="D28" s="137" t="s">
        <v>96</v>
      </c>
      <c r="E28" s="228"/>
      <c r="F28" s="116"/>
      <c r="G28" s="123"/>
      <c r="H28" s="123"/>
      <c r="I28" s="123"/>
      <c r="J28" s="186"/>
      <c r="K28" s="215"/>
    </row>
    <row r="29" spans="1:11" ht="15" customHeight="1" x14ac:dyDescent="0.25">
      <c r="A29" s="130"/>
      <c r="B29" s="232"/>
      <c r="C29" s="239" t="s">
        <v>17</v>
      </c>
      <c r="D29" s="137" t="s">
        <v>97</v>
      </c>
      <c r="E29" s="228"/>
      <c r="F29" s="116"/>
      <c r="G29" s="116"/>
      <c r="H29" s="116"/>
      <c r="I29" s="116"/>
      <c r="J29" s="186"/>
      <c r="K29" s="215"/>
    </row>
    <row r="30" spans="1:11" ht="15" customHeight="1" x14ac:dyDescent="0.25">
      <c r="A30" s="240"/>
      <c r="B30" s="177" t="s">
        <v>165</v>
      </c>
      <c r="C30" s="241" t="s">
        <v>66</v>
      </c>
      <c r="D30" s="228"/>
      <c r="E30" s="228"/>
      <c r="F30" s="138">
        <f>SUM(F31:F33)</f>
        <v>0</v>
      </c>
      <c r="G30" s="138">
        <f t="shared" ref="G30:I30" si="4">SUM(G31:G33)</f>
        <v>0</v>
      </c>
      <c r="H30" s="138">
        <f t="shared" si="4"/>
        <v>0</v>
      </c>
      <c r="I30" s="138">
        <f t="shared" si="4"/>
        <v>0</v>
      </c>
      <c r="J30" s="186"/>
      <c r="K30" s="215"/>
    </row>
    <row r="31" spans="1:11" ht="15" customHeight="1" x14ac:dyDescent="0.25">
      <c r="A31" s="130"/>
      <c r="B31" s="240"/>
      <c r="C31" s="232" t="s">
        <v>17</v>
      </c>
      <c r="D31" s="137" t="s">
        <v>95</v>
      </c>
      <c r="E31" s="228"/>
      <c r="F31" s="116"/>
      <c r="G31" s="116"/>
      <c r="H31" s="116"/>
      <c r="I31" s="116"/>
      <c r="J31" s="186"/>
      <c r="K31" s="215"/>
    </row>
    <row r="32" spans="1:11" ht="15" customHeight="1" x14ac:dyDescent="0.25">
      <c r="A32" s="130"/>
      <c r="B32" s="240"/>
      <c r="C32" s="232" t="s">
        <v>17</v>
      </c>
      <c r="D32" s="137" t="s">
        <v>96</v>
      </c>
      <c r="E32" s="228"/>
      <c r="F32" s="116"/>
      <c r="G32" s="116"/>
      <c r="H32" s="116"/>
      <c r="I32" s="116"/>
      <c r="J32" s="186"/>
      <c r="K32" s="215"/>
    </row>
    <row r="33" spans="1:11" ht="15" customHeight="1" x14ac:dyDescent="0.25">
      <c r="A33" s="130"/>
      <c r="B33" s="240"/>
      <c r="C33" s="232" t="s">
        <v>17</v>
      </c>
      <c r="D33" s="137" t="s">
        <v>97</v>
      </c>
      <c r="E33" s="228"/>
      <c r="F33" s="116"/>
      <c r="G33" s="116"/>
      <c r="H33" s="116"/>
      <c r="I33" s="116"/>
      <c r="J33" s="186"/>
      <c r="K33" s="215"/>
    </row>
    <row r="34" spans="1:11" ht="15" customHeight="1" x14ac:dyDescent="0.25">
      <c r="A34" s="130" t="s">
        <v>17</v>
      </c>
      <c r="B34" s="133" t="s">
        <v>6</v>
      </c>
      <c r="C34" s="228"/>
      <c r="D34" s="228"/>
      <c r="E34" s="228"/>
      <c r="F34" s="116"/>
      <c r="G34" s="122"/>
      <c r="H34" s="122"/>
      <c r="I34" s="122"/>
      <c r="J34" s="186"/>
      <c r="K34" s="215"/>
    </row>
    <row r="35" spans="1:11" ht="15" customHeight="1" x14ac:dyDescent="0.25">
      <c r="A35" s="130" t="s">
        <v>17</v>
      </c>
      <c r="B35" s="133" t="s">
        <v>8</v>
      </c>
      <c r="C35" s="228"/>
      <c r="D35" s="228"/>
      <c r="E35" s="228"/>
      <c r="F35" s="233"/>
      <c r="G35" s="233"/>
      <c r="H35" s="233"/>
      <c r="I35" s="233"/>
      <c r="J35" s="186"/>
      <c r="K35" s="215"/>
    </row>
    <row r="36" spans="1:11" ht="15" customHeight="1" x14ac:dyDescent="0.25">
      <c r="A36" s="130" t="s">
        <v>165</v>
      </c>
      <c r="B36" s="136" t="s">
        <v>7</v>
      </c>
      <c r="C36" s="228"/>
      <c r="D36" s="228"/>
      <c r="E36" s="228"/>
      <c r="F36" s="118">
        <f>F9+F23</f>
        <v>0</v>
      </c>
      <c r="G36" s="118">
        <f t="shared" ref="G36:I36" si="5">G9+G23</f>
        <v>0</v>
      </c>
      <c r="H36" s="118">
        <f t="shared" si="5"/>
        <v>0</v>
      </c>
      <c r="I36" s="118">
        <f t="shared" si="5"/>
        <v>0</v>
      </c>
      <c r="J36" s="186"/>
      <c r="K36" s="215"/>
    </row>
    <row r="37" spans="1:11" ht="15" customHeight="1" x14ac:dyDescent="0.25">
      <c r="A37" s="232"/>
      <c r="B37" s="228"/>
      <c r="C37" s="228"/>
      <c r="D37" s="228"/>
      <c r="E37" s="228"/>
      <c r="F37" s="215"/>
      <c r="G37" s="215"/>
      <c r="H37" s="215"/>
      <c r="I37" s="215"/>
      <c r="J37" s="242"/>
      <c r="K37" s="215"/>
    </row>
    <row r="38" spans="1:11" ht="15" customHeight="1" x14ac:dyDescent="0.25">
      <c r="A38" s="130"/>
      <c r="B38" s="228"/>
      <c r="C38" s="228"/>
      <c r="D38" s="228"/>
      <c r="E38" s="228"/>
      <c r="F38" s="215"/>
      <c r="G38" s="215"/>
      <c r="H38" s="215"/>
      <c r="I38" s="215"/>
      <c r="J38" s="242"/>
      <c r="K38" s="215"/>
    </row>
    <row r="39" spans="1:11" ht="15" customHeight="1" x14ac:dyDescent="0.25">
      <c r="A39" s="130"/>
      <c r="B39" s="131"/>
      <c r="C39" s="228"/>
      <c r="D39" s="228"/>
      <c r="E39" s="228"/>
      <c r="F39" s="215"/>
      <c r="G39" s="215"/>
      <c r="H39" s="215"/>
      <c r="I39" s="215"/>
      <c r="J39" s="242"/>
      <c r="K39" s="215"/>
    </row>
    <row r="40" spans="1:11" ht="15" customHeight="1" x14ac:dyDescent="0.25">
      <c r="A40" s="130"/>
      <c r="B40" s="228"/>
      <c r="C40" s="228"/>
      <c r="D40" s="228"/>
      <c r="E40" s="228"/>
      <c r="F40" s="215"/>
      <c r="G40" s="215"/>
      <c r="H40" s="215"/>
      <c r="I40" s="215"/>
      <c r="J40" s="242"/>
      <c r="K40" s="215"/>
    </row>
    <row r="41" spans="1:11" ht="15" customHeight="1" x14ac:dyDescent="0.25">
      <c r="A41" s="130"/>
      <c r="B41" s="228"/>
      <c r="C41" s="228"/>
      <c r="D41" s="228"/>
      <c r="E41" s="228"/>
      <c r="F41" s="215"/>
      <c r="G41" s="215"/>
      <c r="H41" s="215"/>
      <c r="I41" s="215"/>
      <c r="J41" s="242"/>
      <c r="K41" s="215"/>
    </row>
    <row r="42" spans="1:11" ht="15" customHeight="1" x14ac:dyDescent="0.25">
      <c r="A42" s="243"/>
      <c r="J42" s="242"/>
    </row>
    <row r="43" spans="1:11" ht="15" customHeight="1" x14ac:dyDescent="0.25">
      <c r="A43" s="243"/>
      <c r="J43" s="242"/>
    </row>
    <row r="44" spans="1:11" ht="15" customHeight="1" x14ac:dyDescent="0.25">
      <c r="J44" s="242"/>
    </row>
    <row r="45" spans="1:11" ht="15" customHeight="1" x14ac:dyDescent="0.25">
      <c r="J45" s="242"/>
    </row>
    <row r="46" spans="1:11" ht="15" customHeight="1" x14ac:dyDescent="0.25">
      <c r="J46" s="242"/>
    </row>
    <row r="47" spans="1:11" ht="15" customHeight="1" x14ac:dyDescent="0.25">
      <c r="J47" s="242"/>
    </row>
    <row r="48" spans="1:11" ht="15" customHeight="1" x14ac:dyDescent="0.25">
      <c r="J48" s="242"/>
    </row>
    <row r="49" spans="10:10" ht="15" customHeight="1" x14ac:dyDescent="0.25">
      <c r="J49" s="242"/>
    </row>
    <row r="50" spans="10:10" ht="15" customHeight="1" x14ac:dyDescent="0.25">
      <c r="J50" s="242"/>
    </row>
    <row r="51" spans="10:10" ht="15" customHeight="1" x14ac:dyDescent="0.25">
      <c r="J51" s="242"/>
    </row>
    <row r="52" spans="10:10" ht="15" customHeight="1" x14ac:dyDescent="0.25">
      <c r="J52" s="242"/>
    </row>
    <row r="53" spans="10:10" ht="15" customHeight="1" x14ac:dyDescent="0.25">
      <c r="J53" s="242"/>
    </row>
    <row r="54" spans="10:10" ht="15" customHeight="1" x14ac:dyDescent="0.25">
      <c r="J54" s="242"/>
    </row>
    <row r="55" spans="10:10" ht="15" customHeight="1" x14ac:dyDescent="0.25">
      <c r="J55" s="242"/>
    </row>
    <row r="56" spans="10:10" ht="15" customHeight="1" x14ac:dyDescent="0.25">
      <c r="J56" s="242"/>
    </row>
    <row r="57" spans="10:10" ht="15" customHeight="1" x14ac:dyDescent="0.25">
      <c r="J57" s="242"/>
    </row>
    <row r="58" spans="10:10" ht="15" customHeight="1" x14ac:dyDescent="0.25">
      <c r="J58" s="242"/>
    </row>
    <row r="59" spans="10:10" ht="15" customHeight="1" x14ac:dyDescent="0.25">
      <c r="J59" s="242"/>
    </row>
    <row r="60" spans="10:10" ht="15" customHeight="1" x14ac:dyDescent="0.25">
      <c r="J60" s="242"/>
    </row>
    <row r="61" spans="10:10" ht="15" customHeight="1" x14ac:dyDescent="0.25">
      <c r="J61" s="242"/>
    </row>
    <row r="62" spans="10:10" ht="15" customHeight="1" x14ac:dyDescent="0.25">
      <c r="J62" s="242"/>
    </row>
    <row r="63" spans="10:10" ht="15" customHeight="1" x14ac:dyDescent="0.25">
      <c r="J63" s="242"/>
    </row>
    <row r="64" spans="10:10" ht="15" customHeight="1" x14ac:dyDescent="0.25">
      <c r="J64" s="242"/>
    </row>
    <row r="65" spans="10:10" ht="15" customHeight="1" x14ac:dyDescent="0.25">
      <c r="J65" s="242"/>
    </row>
    <row r="66" spans="10:10" ht="15" customHeight="1" x14ac:dyDescent="0.25">
      <c r="J66" s="242"/>
    </row>
    <row r="67" spans="10:10" ht="15" customHeight="1" x14ac:dyDescent="0.25">
      <c r="J67" s="242"/>
    </row>
    <row r="68" spans="10:10" ht="15" customHeight="1" x14ac:dyDescent="0.25">
      <c r="J68" s="242"/>
    </row>
    <row r="69" spans="10:10" ht="15" customHeight="1" x14ac:dyDescent="0.25">
      <c r="J69" s="242"/>
    </row>
    <row r="70" spans="10:10" ht="15" customHeight="1" x14ac:dyDescent="0.25">
      <c r="J70" s="242"/>
    </row>
    <row r="71" spans="10:10" ht="15" customHeight="1" x14ac:dyDescent="0.25">
      <c r="J71" s="242"/>
    </row>
    <row r="72" spans="10:10" ht="15" customHeight="1" x14ac:dyDescent="0.25">
      <c r="J72" s="242"/>
    </row>
    <row r="73" spans="10:10" ht="15" customHeight="1" x14ac:dyDescent="0.25">
      <c r="J73" s="242"/>
    </row>
    <row r="74" spans="10:10" ht="15" customHeight="1" x14ac:dyDescent="0.25">
      <c r="J74" s="242"/>
    </row>
    <row r="75" spans="10:10" ht="15" customHeight="1" x14ac:dyDescent="0.25">
      <c r="J75" s="242"/>
    </row>
    <row r="76" spans="10:10" ht="15" customHeight="1" x14ac:dyDescent="0.25">
      <c r="J76" s="242"/>
    </row>
    <row r="77" spans="10:10" ht="15" customHeight="1" x14ac:dyDescent="0.25">
      <c r="J77" s="242"/>
    </row>
    <row r="78" spans="10:10" ht="15" customHeight="1" x14ac:dyDescent="0.25">
      <c r="J78" s="242"/>
    </row>
    <row r="79" spans="10:10" ht="15" customHeight="1" x14ac:dyDescent="0.25">
      <c r="J79" s="242"/>
    </row>
    <row r="80" spans="10:10" ht="15" customHeight="1" x14ac:dyDescent="0.25">
      <c r="J80" s="242"/>
    </row>
    <row r="81" spans="10:10" ht="15" customHeight="1" x14ac:dyDescent="0.25">
      <c r="J81" s="242"/>
    </row>
    <row r="82" spans="10:10" ht="15" customHeight="1" x14ac:dyDescent="0.25">
      <c r="J82" s="242"/>
    </row>
    <row r="83" spans="10:10" ht="15" customHeight="1" x14ac:dyDescent="0.25">
      <c r="J83" s="242"/>
    </row>
    <row r="84" spans="10:10" ht="15" customHeight="1" x14ac:dyDescent="0.25">
      <c r="J84" s="242"/>
    </row>
    <row r="85" spans="10:10" ht="15" customHeight="1" x14ac:dyDescent="0.25">
      <c r="J85" s="242"/>
    </row>
    <row r="86" spans="10:10" ht="15" customHeight="1" x14ac:dyDescent="0.25">
      <c r="J86" s="242"/>
    </row>
    <row r="87" spans="10:10" ht="15" customHeight="1" x14ac:dyDescent="0.25">
      <c r="J87" s="242"/>
    </row>
    <row r="88" spans="10:10" ht="15" customHeight="1" x14ac:dyDescent="0.25">
      <c r="J88" s="112"/>
    </row>
    <row r="89" spans="10:10" ht="15" customHeight="1" x14ac:dyDescent="0.25">
      <c r="J89" s="112"/>
    </row>
    <row r="90" spans="10:10" ht="15" customHeight="1" x14ac:dyDescent="0.25">
      <c r="J90" s="112"/>
    </row>
  </sheetData>
  <protectedRanges>
    <protectedRange sqref="F31:I35" name="Alue5"/>
    <protectedRange sqref="F27:I29" name="Alue4"/>
    <protectedRange sqref="F24:I24" name="Alue3"/>
    <protectedRange sqref="F17:I22" name="Alue2"/>
    <protectedRange sqref="F11:I15" name="Alue1"/>
  </protectedRanges>
  <pageMargins left="0.39370078740157483" right="0.35433070866141736" top="0.39370078740157483" bottom="0.39370078740157483" header="0.31496062992125984" footer="0.2755905511811023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V92"/>
  <sheetViews>
    <sheetView showGridLines="0" zoomScaleNormal="100" workbookViewId="0">
      <pane ySplit="5" topLeftCell="A6" activePane="bottomLeft" state="frozen"/>
      <selection pane="bottomLeft" activeCell="E39" sqref="E39"/>
    </sheetView>
  </sheetViews>
  <sheetFormatPr defaultRowHeight="15" customHeight="1" x14ac:dyDescent="0.2"/>
  <cols>
    <col min="1" max="1" width="4" style="244" customWidth="1"/>
    <col min="2" max="2" width="4.42578125" style="236" customWidth="1"/>
    <col min="3" max="3" width="5.5703125" style="236" customWidth="1"/>
    <col min="4" max="4" width="3.42578125" style="236" customWidth="1"/>
    <col min="5" max="5" width="44.42578125" style="236" customWidth="1"/>
    <col min="6" max="6" width="12.5703125" style="214" customWidth="1"/>
    <col min="7" max="7" width="12.140625" style="230" customWidth="1"/>
    <col min="8" max="9" width="13.140625" style="230" customWidth="1"/>
    <col min="10" max="10" width="78.28515625" style="176" customWidth="1"/>
    <col min="11" max="16384" width="9.140625" style="230"/>
  </cols>
  <sheetData>
    <row r="1" spans="1:256" s="301" customFormat="1" ht="15" customHeight="1" x14ac:dyDescent="0.2">
      <c r="A1" s="284" t="s">
        <v>245</v>
      </c>
      <c r="B1" s="297"/>
      <c r="C1" s="297"/>
      <c r="D1" s="298"/>
      <c r="E1" s="298"/>
      <c r="F1" s="302" t="s">
        <v>244</v>
      </c>
    </row>
    <row r="2" spans="1:256" s="302" customFormat="1" ht="15" customHeight="1" x14ac:dyDescent="0.2">
      <c r="A2" s="303" t="s">
        <v>246</v>
      </c>
      <c r="B2" s="304"/>
      <c r="C2" s="305"/>
      <c r="D2" s="305"/>
      <c r="E2" s="305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spans="1:256" s="301" customFormat="1" ht="15" customHeight="1" x14ac:dyDescent="0.2">
      <c r="A3" s="306"/>
      <c r="B3" s="307"/>
      <c r="C3" s="308"/>
      <c r="D3" s="298"/>
      <c r="E3" s="298"/>
    </row>
    <row r="4" spans="1:256" s="301" customFormat="1" ht="15" customHeight="1" x14ac:dyDescent="0.2">
      <c r="A4" s="309"/>
      <c r="B4" s="310"/>
      <c r="D4" s="298"/>
      <c r="E4" s="298"/>
      <c r="F4" s="311"/>
    </row>
    <row r="5" spans="1:256" s="301" customFormat="1" ht="15" customHeight="1" x14ac:dyDescent="0.2">
      <c r="A5" s="284" t="s">
        <v>43</v>
      </c>
      <c r="B5" s="297"/>
      <c r="C5" s="297"/>
      <c r="D5" s="298"/>
      <c r="E5" s="298"/>
      <c r="F5" s="299">
        <v>2016</v>
      </c>
      <c r="G5" s="300">
        <v>2017</v>
      </c>
      <c r="H5" s="300">
        <v>2018</v>
      </c>
      <c r="I5" s="300">
        <v>2019</v>
      </c>
      <c r="J5" s="300" t="s">
        <v>182</v>
      </c>
    </row>
    <row r="6" spans="1:256" s="214" customFormat="1" ht="15" customHeight="1" x14ac:dyDescent="0.25">
      <c r="C6" s="216"/>
      <c r="D6" s="216"/>
      <c r="E6" s="216"/>
      <c r="F6" s="218"/>
      <c r="G6" s="215"/>
      <c r="H6" s="215"/>
      <c r="I6" s="215"/>
      <c r="J6" s="112"/>
      <c r="K6" s="215"/>
    </row>
    <row r="7" spans="1:256" s="214" customFormat="1" ht="15" customHeight="1" x14ac:dyDescent="0.3">
      <c r="B7" s="220"/>
      <c r="C7" s="216"/>
      <c r="D7" s="216"/>
      <c r="E7" s="219"/>
      <c r="F7" s="245"/>
      <c r="G7" s="245"/>
      <c r="H7" s="245"/>
      <c r="I7" s="245"/>
      <c r="J7" s="112"/>
      <c r="K7" s="215"/>
    </row>
    <row r="8" spans="1:256" s="214" customFormat="1" ht="15" customHeight="1" x14ac:dyDescent="0.25">
      <c r="A8" s="232"/>
      <c r="B8" s="220"/>
      <c r="C8" s="216"/>
      <c r="D8" s="216"/>
      <c r="E8" s="216"/>
      <c r="F8" s="225" t="s">
        <v>162</v>
      </c>
      <c r="G8" s="225" t="s">
        <v>162</v>
      </c>
      <c r="H8" s="225" t="s">
        <v>162</v>
      </c>
      <c r="I8" s="225" t="s">
        <v>162</v>
      </c>
      <c r="J8" s="66"/>
      <c r="K8" s="215"/>
    </row>
    <row r="9" spans="1:256" ht="15" customHeight="1" x14ac:dyDescent="0.25">
      <c r="A9" s="246" t="s">
        <v>165</v>
      </c>
      <c r="B9" s="247" t="s">
        <v>170</v>
      </c>
      <c r="C9" s="228"/>
      <c r="D9" s="228"/>
      <c r="E9" s="228"/>
      <c r="F9" s="248">
        <f>F10+F11+F14+F15+F16</f>
        <v>0</v>
      </c>
      <c r="G9" s="248">
        <f t="shared" ref="G9:I9" si="0">G10+G11+G14+G15+G16</f>
        <v>0</v>
      </c>
      <c r="H9" s="248">
        <f t="shared" si="0"/>
        <v>0</v>
      </c>
      <c r="I9" s="248">
        <f t="shared" si="0"/>
        <v>0</v>
      </c>
      <c r="J9" s="186"/>
      <c r="K9" s="240"/>
    </row>
    <row r="10" spans="1:256" ht="15" customHeight="1" x14ac:dyDescent="0.25">
      <c r="A10" s="240"/>
      <c r="B10" s="115" t="s">
        <v>17</v>
      </c>
      <c r="C10" s="71" t="s">
        <v>171</v>
      </c>
      <c r="D10" s="228"/>
      <c r="E10" s="228"/>
      <c r="F10" s="116"/>
      <c r="G10" s="116"/>
      <c r="H10" s="116"/>
      <c r="I10" s="116"/>
      <c r="J10" s="186"/>
      <c r="K10" s="240"/>
    </row>
    <row r="11" spans="1:256" ht="15" customHeight="1" x14ac:dyDescent="0.25">
      <c r="A11" s="240"/>
      <c r="B11" s="115" t="s">
        <v>165</v>
      </c>
      <c r="C11" s="249" t="s">
        <v>20</v>
      </c>
      <c r="D11" s="241"/>
      <c r="E11" s="241"/>
      <c r="F11" s="138">
        <f>F12+F13</f>
        <v>0</v>
      </c>
      <c r="G11" s="138">
        <f>G12+G13</f>
        <v>0</v>
      </c>
      <c r="H11" s="138">
        <f t="shared" ref="H11:I11" si="1">H12+H13</f>
        <v>0</v>
      </c>
      <c r="I11" s="138">
        <f t="shared" si="1"/>
        <v>0</v>
      </c>
      <c r="J11" s="186"/>
      <c r="K11" s="240"/>
    </row>
    <row r="12" spans="1:256" ht="15" customHeight="1" x14ac:dyDescent="0.25">
      <c r="A12" s="240"/>
      <c r="B12" s="115"/>
      <c r="C12" s="239" t="s">
        <v>17</v>
      </c>
      <c r="D12" s="71" t="s">
        <v>9</v>
      </c>
      <c r="E12" s="228"/>
      <c r="F12" s="116"/>
      <c r="G12" s="116"/>
      <c r="H12" s="116"/>
      <c r="I12" s="116"/>
      <c r="J12" s="186"/>
      <c r="K12" s="240"/>
    </row>
    <row r="13" spans="1:256" ht="15" customHeight="1" x14ac:dyDescent="0.25">
      <c r="A13" s="240"/>
      <c r="B13" s="115"/>
      <c r="C13" s="239" t="s">
        <v>17</v>
      </c>
      <c r="D13" s="117" t="s">
        <v>172</v>
      </c>
      <c r="E13" s="228"/>
      <c r="F13" s="116"/>
      <c r="G13" s="116"/>
      <c r="H13" s="116"/>
      <c r="I13" s="116"/>
      <c r="J13" s="186"/>
      <c r="K13" s="240"/>
    </row>
    <row r="14" spans="1:256" ht="15" customHeight="1" x14ac:dyDescent="0.25">
      <c r="A14" s="240"/>
      <c r="B14" s="115" t="s">
        <v>17</v>
      </c>
      <c r="C14" s="117" t="s">
        <v>13</v>
      </c>
      <c r="D14" s="228"/>
      <c r="E14" s="228"/>
      <c r="F14" s="116"/>
      <c r="G14" s="116"/>
      <c r="H14" s="116"/>
      <c r="I14" s="116"/>
      <c r="J14" s="186"/>
      <c r="K14" s="240"/>
    </row>
    <row r="15" spans="1:256" ht="15" customHeight="1" x14ac:dyDescent="0.25">
      <c r="A15" s="240"/>
      <c r="B15" s="115" t="s">
        <v>17</v>
      </c>
      <c r="C15" s="117" t="s">
        <v>14</v>
      </c>
      <c r="D15" s="228"/>
      <c r="E15" s="228"/>
      <c r="F15" s="118">
        <f>Tuloslaskelma!F88</f>
        <v>0</v>
      </c>
      <c r="G15" s="118">
        <f>Tuloslaskelma!G88</f>
        <v>0</v>
      </c>
      <c r="H15" s="118">
        <f>Tuloslaskelma!H88</f>
        <v>0</v>
      </c>
      <c r="I15" s="118">
        <f>Tuloslaskelma!I88</f>
        <v>0</v>
      </c>
      <c r="J15" s="186"/>
      <c r="K15" s="240"/>
    </row>
    <row r="16" spans="1:256" ht="15" customHeight="1" x14ac:dyDescent="0.25">
      <c r="A16" s="240"/>
      <c r="B16" s="115" t="s">
        <v>17</v>
      </c>
      <c r="C16" s="71" t="s">
        <v>10</v>
      </c>
      <c r="D16" s="228"/>
      <c r="E16" s="228"/>
      <c r="F16" s="116"/>
      <c r="G16" s="116"/>
      <c r="H16" s="116"/>
      <c r="I16" s="116"/>
      <c r="J16" s="186"/>
      <c r="K16" s="240"/>
    </row>
    <row r="17" spans="1:11" ht="15" customHeight="1" x14ac:dyDescent="0.25">
      <c r="A17" s="180" t="s">
        <v>165</v>
      </c>
      <c r="B17" s="119" t="s">
        <v>174</v>
      </c>
      <c r="C17" s="228"/>
      <c r="D17" s="228"/>
      <c r="E17" s="228"/>
      <c r="F17" s="231">
        <f>SUM(F18+F21)</f>
        <v>0</v>
      </c>
      <c r="G17" s="231">
        <f>SUM(G18+G21)</f>
        <v>0</v>
      </c>
      <c r="H17" s="231">
        <f>SUM(H18+H21)</f>
        <v>0</v>
      </c>
      <c r="I17" s="231">
        <f t="shared" ref="I17" si="2">SUM(I18+I21)</f>
        <v>0</v>
      </c>
      <c r="J17" s="186"/>
      <c r="K17" s="240"/>
    </row>
    <row r="18" spans="1:11" ht="15" customHeight="1" x14ac:dyDescent="0.25">
      <c r="A18" s="115"/>
      <c r="B18" s="232" t="s">
        <v>17</v>
      </c>
      <c r="C18" s="121" t="s">
        <v>15</v>
      </c>
      <c r="D18" s="121"/>
      <c r="E18" s="121"/>
      <c r="F18" s="116"/>
      <c r="G18" s="116"/>
      <c r="H18" s="116"/>
      <c r="I18" s="116"/>
      <c r="J18" s="186"/>
      <c r="K18" s="240"/>
    </row>
    <row r="19" spans="1:11" ht="15" customHeight="1" x14ac:dyDescent="0.25">
      <c r="A19" s="115"/>
      <c r="B19" s="232"/>
      <c r="C19" s="121"/>
      <c r="D19" s="121" t="s">
        <v>354</v>
      </c>
      <c r="E19" s="121"/>
      <c r="F19" s="116"/>
      <c r="G19" s="116"/>
      <c r="H19" s="116"/>
      <c r="I19" s="116"/>
      <c r="J19" s="186"/>
      <c r="K19" s="240"/>
    </row>
    <row r="20" spans="1:11" ht="15" customHeight="1" x14ac:dyDescent="0.25">
      <c r="A20" s="115"/>
      <c r="B20" s="232"/>
      <c r="C20" s="121"/>
      <c r="D20" s="121" t="s">
        <v>355</v>
      </c>
      <c r="E20" s="121"/>
      <c r="F20" s="116"/>
      <c r="G20" s="116"/>
      <c r="H20" s="116"/>
      <c r="I20" s="116"/>
      <c r="J20" s="186"/>
      <c r="K20" s="240"/>
    </row>
    <row r="21" spans="1:11" ht="15" customHeight="1" x14ac:dyDescent="0.25">
      <c r="A21" s="115"/>
      <c r="B21" s="232" t="s">
        <v>17</v>
      </c>
      <c r="C21" s="121" t="s">
        <v>11</v>
      </c>
      <c r="D21" s="121"/>
      <c r="E21" s="121"/>
      <c r="F21" s="122"/>
      <c r="G21" s="122"/>
      <c r="H21" s="122"/>
      <c r="I21" s="122"/>
      <c r="J21" s="186"/>
      <c r="K21" s="240"/>
    </row>
    <row r="22" spans="1:11" ht="15" customHeight="1" x14ac:dyDescent="0.25">
      <c r="A22" s="115" t="s">
        <v>17</v>
      </c>
      <c r="B22" s="121" t="s">
        <v>56</v>
      </c>
      <c r="C22" s="228"/>
      <c r="D22" s="121"/>
      <c r="E22" s="121"/>
      <c r="F22" s="116"/>
      <c r="G22" s="116"/>
      <c r="H22" s="116"/>
      <c r="I22" s="116"/>
      <c r="J22" s="186"/>
      <c r="K22" s="240"/>
    </row>
    <row r="23" spans="1:11" ht="15" customHeight="1" x14ac:dyDescent="0.25">
      <c r="A23" s="115" t="s">
        <v>165</v>
      </c>
      <c r="B23" s="71" t="s">
        <v>16</v>
      </c>
      <c r="C23" s="228"/>
      <c r="D23" s="228"/>
      <c r="E23" s="228"/>
      <c r="F23" s="118">
        <f>F25+F27+F33+F39</f>
        <v>0</v>
      </c>
      <c r="G23" s="118">
        <f t="shared" ref="G23:I23" si="3">G25+G27+G33+G39</f>
        <v>0</v>
      </c>
      <c r="H23" s="118">
        <f t="shared" si="3"/>
        <v>0</v>
      </c>
      <c r="I23" s="118">
        <f t="shared" si="3"/>
        <v>0</v>
      </c>
      <c r="J23" s="186"/>
      <c r="K23" s="240"/>
    </row>
    <row r="24" spans="1:11" ht="15" customHeight="1" x14ac:dyDescent="0.25">
      <c r="A24" s="115"/>
      <c r="B24" s="250" t="s">
        <v>165</v>
      </c>
      <c r="C24" s="241" t="s">
        <v>177</v>
      </c>
      <c r="D24" s="228"/>
      <c r="E24" s="228"/>
      <c r="F24" s="118">
        <f>F25+F27</f>
        <v>0</v>
      </c>
      <c r="G24" s="118">
        <f t="shared" ref="G24:I24" si="4">G25+G27</f>
        <v>0</v>
      </c>
      <c r="H24" s="118">
        <f t="shared" si="4"/>
        <v>0</v>
      </c>
      <c r="I24" s="118">
        <f t="shared" si="4"/>
        <v>0</v>
      </c>
      <c r="J24" s="186"/>
      <c r="K24" s="240"/>
    </row>
    <row r="25" spans="1:11" ht="15" customHeight="1" x14ac:dyDescent="0.25">
      <c r="A25" s="115"/>
      <c r="B25" s="240"/>
      <c r="C25" s="232" t="s">
        <v>17</v>
      </c>
      <c r="D25" s="251" t="s">
        <v>175</v>
      </c>
      <c r="E25" s="228"/>
      <c r="F25" s="233"/>
      <c r="G25" s="233"/>
      <c r="H25" s="233"/>
      <c r="I25" s="233"/>
      <c r="J25" s="186"/>
      <c r="K25" s="240"/>
    </row>
    <row r="26" spans="1:11" ht="30" x14ac:dyDescent="0.25">
      <c r="A26" s="115"/>
      <c r="B26" s="228"/>
      <c r="C26" s="240"/>
      <c r="D26" s="228"/>
      <c r="E26" s="252" t="s">
        <v>178</v>
      </c>
      <c r="F26" s="233"/>
      <c r="G26" s="233"/>
      <c r="H26" s="233"/>
      <c r="I26" s="233"/>
      <c r="J26" s="186"/>
      <c r="K26" s="240"/>
    </row>
    <row r="27" spans="1:11" ht="15" customHeight="1" x14ac:dyDescent="0.25">
      <c r="A27" s="115"/>
      <c r="B27" s="240"/>
      <c r="C27" s="232" t="s">
        <v>165</v>
      </c>
      <c r="D27" s="253" t="s">
        <v>176</v>
      </c>
      <c r="E27" s="240"/>
      <c r="F27" s="118">
        <f>SUM(F28:F31)</f>
        <v>0</v>
      </c>
      <c r="G27" s="118">
        <f t="shared" ref="G27:I27" si="5">SUM(G28:G31)</f>
        <v>0</v>
      </c>
      <c r="H27" s="118">
        <f t="shared" si="5"/>
        <v>0</v>
      </c>
      <c r="I27" s="118">
        <f t="shared" si="5"/>
        <v>0</v>
      </c>
      <c r="J27" s="186"/>
      <c r="K27" s="240"/>
    </row>
    <row r="28" spans="1:11" ht="15" customHeight="1" x14ac:dyDescent="0.25">
      <c r="A28" s="115"/>
      <c r="B28" s="240"/>
      <c r="C28" s="240"/>
      <c r="D28" s="254" t="s">
        <v>17</v>
      </c>
      <c r="E28" s="228" t="s">
        <v>99</v>
      </c>
      <c r="F28" s="116"/>
      <c r="G28" s="116"/>
      <c r="H28" s="116"/>
      <c r="I28" s="116"/>
      <c r="J28" s="186"/>
      <c r="K28" s="240"/>
    </row>
    <row r="29" spans="1:11" ht="15" customHeight="1" x14ac:dyDescent="0.25">
      <c r="A29" s="115"/>
      <c r="B29" s="240"/>
      <c r="C29" s="240"/>
      <c r="D29" s="255" t="s">
        <v>17</v>
      </c>
      <c r="E29" s="228" t="s">
        <v>101</v>
      </c>
      <c r="F29" s="116"/>
      <c r="G29" s="116"/>
      <c r="H29" s="116"/>
      <c r="I29" s="116"/>
      <c r="J29" s="186"/>
      <c r="K29" s="240"/>
    </row>
    <row r="30" spans="1:11" ht="15" customHeight="1" x14ac:dyDescent="0.25">
      <c r="A30" s="115"/>
      <c r="B30" s="240"/>
      <c r="C30" s="240"/>
      <c r="D30" s="255" t="s">
        <v>17</v>
      </c>
      <c r="E30" s="71" t="s">
        <v>102</v>
      </c>
      <c r="F30" s="116"/>
      <c r="G30" s="116"/>
      <c r="H30" s="116"/>
      <c r="I30" s="116"/>
      <c r="J30" s="186"/>
      <c r="K30" s="240"/>
    </row>
    <row r="31" spans="1:11" ht="15" customHeight="1" x14ac:dyDescent="0.25">
      <c r="A31" s="115"/>
      <c r="B31" s="240"/>
      <c r="C31" s="240"/>
      <c r="D31" s="255" t="s">
        <v>17</v>
      </c>
      <c r="E31" s="228" t="s">
        <v>103</v>
      </c>
      <c r="F31" s="116"/>
      <c r="G31" s="116"/>
      <c r="H31" s="116"/>
      <c r="I31" s="116"/>
      <c r="J31" s="186"/>
      <c r="K31" s="240"/>
    </row>
    <row r="32" spans="1:11" ht="15" customHeight="1" x14ac:dyDescent="0.25">
      <c r="A32" s="115"/>
      <c r="B32" s="238" t="s">
        <v>165</v>
      </c>
      <c r="C32" s="256" t="s">
        <v>180</v>
      </c>
      <c r="D32" s="255"/>
      <c r="E32" s="228"/>
      <c r="F32" s="138">
        <f>F33+F39</f>
        <v>0</v>
      </c>
      <c r="G32" s="138">
        <f t="shared" ref="G32:I32" si="6">G33+G39</f>
        <v>0</v>
      </c>
      <c r="H32" s="138">
        <f t="shared" si="6"/>
        <v>0</v>
      </c>
      <c r="I32" s="138">
        <f t="shared" si="6"/>
        <v>0</v>
      </c>
      <c r="J32" s="186"/>
      <c r="K32" s="240"/>
    </row>
    <row r="33" spans="1:11" ht="15" customHeight="1" x14ac:dyDescent="0.25">
      <c r="A33" s="240"/>
      <c r="B33" s="240"/>
      <c r="C33" s="115" t="s">
        <v>165</v>
      </c>
      <c r="D33" s="257" t="s">
        <v>179</v>
      </c>
      <c r="E33" s="240"/>
      <c r="F33" s="118">
        <f>SUM(F34:F38)</f>
        <v>0</v>
      </c>
      <c r="G33" s="118">
        <f t="shared" ref="G33:I33" si="7">SUM(G34:G38)</f>
        <v>0</v>
      </c>
      <c r="H33" s="118">
        <f t="shared" si="7"/>
        <v>0</v>
      </c>
      <c r="I33" s="118">
        <f t="shared" si="7"/>
        <v>0</v>
      </c>
      <c r="J33" s="186"/>
      <c r="K33" s="240"/>
    </row>
    <row r="34" spans="1:11" ht="15" customHeight="1" x14ac:dyDescent="0.25">
      <c r="A34" s="115"/>
      <c r="B34" s="240"/>
      <c r="C34" s="240"/>
      <c r="D34" s="258" t="s">
        <v>17</v>
      </c>
      <c r="E34" s="228" t="s">
        <v>104</v>
      </c>
      <c r="F34" s="116"/>
      <c r="G34" s="116"/>
      <c r="H34" s="116"/>
      <c r="I34" s="116"/>
      <c r="J34" s="186"/>
      <c r="K34" s="240"/>
    </row>
    <row r="35" spans="1:11" ht="15" customHeight="1" x14ac:dyDescent="0.25">
      <c r="A35" s="115"/>
      <c r="B35" s="240"/>
      <c r="C35" s="240"/>
      <c r="D35" s="258" t="s">
        <v>17</v>
      </c>
      <c r="E35" s="228" t="s">
        <v>105</v>
      </c>
      <c r="F35" s="116"/>
      <c r="G35" s="116"/>
      <c r="H35" s="116"/>
      <c r="I35" s="116"/>
      <c r="J35" s="186"/>
      <c r="K35" s="240"/>
    </row>
    <row r="36" spans="1:11" ht="15" customHeight="1" x14ac:dyDescent="0.25">
      <c r="A36" s="115"/>
      <c r="B36" s="240"/>
      <c r="C36" s="240"/>
      <c r="D36" s="258" t="s">
        <v>17</v>
      </c>
      <c r="E36" s="228" t="s">
        <v>99</v>
      </c>
      <c r="F36" s="116"/>
      <c r="G36" s="116"/>
      <c r="H36" s="116"/>
      <c r="I36" s="116"/>
      <c r="J36" s="186"/>
      <c r="K36" s="240"/>
    </row>
    <row r="37" spans="1:11" ht="15" customHeight="1" x14ac:dyDescent="0.25">
      <c r="A37" s="115"/>
      <c r="B37" s="240"/>
      <c r="C37" s="240"/>
      <c r="D37" s="232" t="s">
        <v>17</v>
      </c>
      <c r="E37" s="228" t="s">
        <v>101</v>
      </c>
      <c r="F37" s="116"/>
      <c r="G37" s="116"/>
      <c r="H37" s="116"/>
      <c r="I37" s="116"/>
      <c r="J37" s="186"/>
      <c r="K37" s="240"/>
    </row>
    <row r="38" spans="1:11" ht="15" customHeight="1" x14ac:dyDescent="0.25">
      <c r="A38" s="115"/>
      <c r="B38" s="240"/>
      <c r="C38" s="240"/>
      <c r="D38" s="259" t="s">
        <v>17</v>
      </c>
      <c r="E38" s="260" t="s">
        <v>106</v>
      </c>
      <c r="F38" s="116"/>
      <c r="G38" s="116"/>
      <c r="H38" s="116"/>
      <c r="I38" s="116"/>
      <c r="J38" s="186"/>
      <c r="K38" s="240"/>
    </row>
    <row r="39" spans="1:11" ht="15" customHeight="1" x14ac:dyDescent="0.25">
      <c r="A39" s="240"/>
      <c r="B39" s="240"/>
      <c r="C39" s="115" t="s">
        <v>165</v>
      </c>
      <c r="D39" s="234" t="s">
        <v>181</v>
      </c>
      <c r="E39" s="261"/>
      <c r="F39" s="231">
        <f>SUM(F40:F44)</f>
        <v>0</v>
      </c>
      <c r="G39" s="231">
        <f t="shared" ref="G39:I39" si="8">SUM(G40:G44)</f>
        <v>0</v>
      </c>
      <c r="H39" s="231">
        <f t="shared" si="8"/>
        <v>0</v>
      </c>
      <c r="I39" s="231">
        <f t="shared" si="8"/>
        <v>0</v>
      </c>
      <c r="J39" s="186"/>
      <c r="K39" s="240"/>
    </row>
    <row r="40" spans="1:11" ht="15" customHeight="1" x14ac:dyDescent="0.25">
      <c r="A40" s="115"/>
      <c r="B40" s="240"/>
      <c r="C40" s="240"/>
      <c r="D40" s="262" t="s">
        <v>17</v>
      </c>
      <c r="E40" s="228" t="s">
        <v>104</v>
      </c>
      <c r="F40" s="233"/>
      <c r="G40" s="233"/>
      <c r="H40" s="233"/>
      <c r="I40" s="233"/>
      <c r="J40" s="186"/>
      <c r="K40" s="240"/>
    </row>
    <row r="41" spans="1:11" ht="15" customHeight="1" x14ac:dyDescent="0.25">
      <c r="A41" s="115"/>
      <c r="B41" s="240"/>
      <c r="C41" s="240"/>
      <c r="D41" s="262" t="s">
        <v>17</v>
      </c>
      <c r="E41" s="228" t="s">
        <v>105</v>
      </c>
      <c r="F41" s="233"/>
      <c r="G41" s="233"/>
      <c r="H41" s="233"/>
      <c r="I41" s="233"/>
      <c r="J41" s="186"/>
      <c r="K41" s="240"/>
    </row>
    <row r="42" spans="1:11" ht="15" customHeight="1" x14ac:dyDescent="0.25">
      <c r="A42" s="115"/>
      <c r="B42" s="240"/>
      <c r="C42" s="240"/>
      <c r="D42" s="262" t="s">
        <v>17</v>
      </c>
      <c r="E42" s="228" t="s">
        <v>99</v>
      </c>
      <c r="F42" s="233"/>
      <c r="G42" s="233"/>
      <c r="H42" s="233"/>
      <c r="I42" s="233"/>
      <c r="J42" s="186"/>
      <c r="K42" s="240"/>
    </row>
    <row r="43" spans="1:11" ht="15" customHeight="1" x14ac:dyDescent="0.25">
      <c r="A43" s="115"/>
      <c r="B43" s="240"/>
      <c r="C43" s="240"/>
      <c r="D43" s="115" t="s">
        <v>17</v>
      </c>
      <c r="E43" s="228" t="s">
        <v>101</v>
      </c>
      <c r="F43" s="116"/>
      <c r="G43" s="116"/>
      <c r="H43" s="116"/>
      <c r="I43" s="116"/>
      <c r="J43" s="186"/>
      <c r="K43" s="240"/>
    </row>
    <row r="44" spans="1:11" ht="15" customHeight="1" x14ac:dyDescent="0.25">
      <c r="A44" s="115"/>
      <c r="B44" s="240"/>
      <c r="C44" s="240"/>
      <c r="D44" s="232" t="s">
        <v>17</v>
      </c>
      <c r="E44" s="228" t="s">
        <v>107</v>
      </c>
      <c r="F44" s="116"/>
      <c r="G44" s="116"/>
      <c r="H44" s="116"/>
      <c r="I44" s="116"/>
      <c r="J44" s="186"/>
      <c r="K44" s="240"/>
    </row>
    <row r="45" spans="1:11" ht="15" customHeight="1" x14ac:dyDescent="0.25">
      <c r="A45" s="115" t="s">
        <v>165</v>
      </c>
      <c r="B45" s="125" t="s">
        <v>12</v>
      </c>
      <c r="C45" s="228"/>
      <c r="D45" s="228"/>
      <c r="E45" s="228"/>
      <c r="F45" s="126">
        <f>F9+F22+F17+F23</f>
        <v>0</v>
      </c>
      <c r="G45" s="126">
        <f t="shared" ref="G45:I45" si="9">G9+G22+G17+G23</f>
        <v>0</v>
      </c>
      <c r="H45" s="126">
        <f t="shared" si="9"/>
        <v>0</v>
      </c>
      <c r="I45" s="126">
        <f t="shared" si="9"/>
        <v>0</v>
      </c>
      <c r="J45" s="186"/>
      <c r="K45" s="240"/>
    </row>
    <row r="46" spans="1:11" ht="15" customHeight="1" x14ac:dyDescent="0.25">
      <c r="A46" s="115"/>
      <c r="B46" s="121"/>
      <c r="C46" s="228"/>
      <c r="D46" s="228"/>
      <c r="E46" s="228"/>
      <c r="F46" s="127"/>
      <c r="G46" s="240"/>
      <c r="H46" s="240"/>
      <c r="I46" s="240"/>
      <c r="J46" s="242"/>
      <c r="K46" s="240"/>
    </row>
    <row r="47" spans="1:11" ht="15" customHeight="1" x14ac:dyDescent="0.25">
      <c r="A47" s="232"/>
      <c r="B47" s="228"/>
      <c r="C47" s="228"/>
      <c r="D47" s="228"/>
      <c r="E47" s="228"/>
      <c r="F47" s="215"/>
      <c r="G47" s="240"/>
      <c r="H47" s="240"/>
      <c r="I47" s="240"/>
      <c r="J47" s="242"/>
      <c r="K47" s="240"/>
    </row>
    <row r="48" spans="1:11" ht="15" customHeight="1" x14ac:dyDescent="0.25">
      <c r="A48" s="115"/>
      <c r="B48" s="228"/>
      <c r="C48" s="228"/>
      <c r="D48" s="228"/>
      <c r="E48" s="228"/>
      <c r="F48" s="215"/>
      <c r="G48" s="240"/>
      <c r="H48" s="240"/>
      <c r="I48" s="240"/>
      <c r="J48" s="242"/>
    </row>
    <row r="49" spans="1:10" ht="15" customHeight="1" x14ac:dyDescent="0.25">
      <c r="A49" s="232"/>
      <c r="B49" s="228"/>
      <c r="C49" s="228"/>
      <c r="D49" s="228"/>
      <c r="E49" s="228"/>
      <c r="F49" s="215"/>
      <c r="G49" s="240"/>
      <c r="H49" s="240"/>
      <c r="I49" s="240"/>
      <c r="J49" s="242"/>
    </row>
    <row r="50" spans="1:10" ht="15" customHeight="1" x14ac:dyDescent="0.25">
      <c r="A50" s="232"/>
      <c r="B50" s="228"/>
      <c r="C50" s="228"/>
      <c r="D50" s="228"/>
      <c r="E50" s="228"/>
      <c r="F50" s="215"/>
      <c r="G50" s="240"/>
      <c r="H50" s="240"/>
      <c r="I50" s="240"/>
      <c r="J50" s="242"/>
    </row>
    <row r="51" spans="1:10" ht="15" customHeight="1" x14ac:dyDescent="0.25">
      <c r="J51" s="242"/>
    </row>
    <row r="52" spans="1:10" ht="15" customHeight="1" x14ac:dyDescent="0.25">
      <c r="J52" s="242"/>
    </row>
    <row r="53" spans="1:10" ht="15" customHeight="1" x14ac:dyDescent="0.25">
      <c r="J53" s="242"/>
    </row>
    <row r="54" spans="1:10" ht="15" customHeight="1" x14ac:dyDescent="0.25">
      <c r="J54" s="242"/>
    </row>
    <row r="55" spans="1:10" ht="15" customHeight="1" x14ac:dyDescent="0.25">
      <c r="J55" s="242"/>
    </row>
    <row r="56" spans="1:10" ht="15" customHeight="1" x14ac:dyDescent="0.25">
      <c r="J56" s="242"/>
    </row>
    <row r="57" spans="1:10" ht="15" customHeight="1" x14ac:dyDescent="0.25">
      <c r="J57" s="242"/>
    </row>
    <row r="58" spans="1:10" ht="15" customHeight="1" x14ac:dyDescent="0.25">
      <c r="J58" s="242"/>
    </row>
    <row r="59" spans="1:10" ht="15" customHeight="1" x14ac:dyDescent="0.25">
      <c r="J59" s="242"/>
    </row>
    <row r="60" spans="1:10" ht="15" customHeight="1" x14ac:dyDescent="0.25">
      <c r="J60" s="242"/>
    </row>
    <row r="61" spans="1:10" ht="15" customHeight="1" x14ac:dyDescent="0.25">
      <c r="J61" s="242"/>
    </row>
    <row r="62" spans="1:10" ht="15" customHeight="1" x14ac:dyDescent="0.25">
      <c r="J62" s="242"/>
    </row>
    <row r="63" spans="1:10" ht="15" customHeight="1" x14ac:dyDescent="0.25">
      <c r="J63" s="242"/>
    </row>
    <row r="64" spans="1:10" ht="15" customHeight="1" x14ac:dyDescent="0.25">
      <c r="J64" s="242"/>
    </row>
    <row r="65" spans="10:10" ht="15" customHeight="1" x14ac:dyDescent="0.25">
      <c r="J65" s="242"/>
    </row>
    <row r="66" spans="10:10" ht="15" customHeight="1" x14ac:dyDescent="0.25">
      <c r="J66" s="242"/>
    </row>
    <row r="67" spans="10:10" ht="15" customHeight="1" x14ac:dyDescent="0.25">
      <c r="J67" s="242"/>
    </row>
    <row r="68" spans="10:10" ht="15" customHeight="1" x14ac:dyDescent="0.25">
      <c r="J68" s="242"/>
    </row>
    <row r="69" spans="10:10" ht="15" customHeight="1" x14ac:dyDescent="0.25">
      <c r="J69" s="242"/>
    </row>
    <row r="70" spans="10:10" ht="15" customHeight="1" x14ac:dyDescent="0.25">
      <c r="J70" s="242"/>
    </row>
    <row r="71" spans="10:10" ht="15" customHeight="1" x14ac:dyDescent="0.25">
      <c r="J71" s="242"/>
    </row>
    <row r="72" spans="10:10" ht="15" customHeight="1" x14ac:dyDescent="0.25">
      <c r="J72" s="242"/>
    </row>
    <row r="73" spans="10:10" ht="15" customHeight="1" x14ac:dyDescent="0.25">
      <c r="J73" s="242"/>
    </row>
    <row r="74" spans="10:10" ht="15" customHeight="1" x14ac:dyDescent="0.25">
      <c r="J74" s="242"/>
    </row>
    <row r="75" spans="10:10" ht="15" customHeight="1" x14ac:dyDescent="0.25">
      <c r="J75" s="242"/>
    </row>
    <row r="76" spans="10:10" ht="15" customHeight="1" x14ac:dyDescent="0.25">
      <c r="J76" s="242"/>
    </row>
    <row r="77" spans="10:10" ht="15" customHeight="1" x14ac:dyDescent="0.25">
      <c r="J77" s="242"/>
    </row>
    <row r="78" spans="10:10" ht="15" customHeight="1" x14ac:dyDescent="0.25">
      <c r="J78" s="242"/>
    </row>
    <row r="79" spans="10:10" ht="15" customHeight="1" x14ac:dyDescent="0.25">
      <c r="J79" s="242"/>
    </row>
    <row r="80" spans="10:10" ht="15" customHeight="1" x14ac:dyDescent="0.25">
      <c r="J80" s="242"/>
    </row>
    <row r="81" spans="10:10" ht="15" customHeight="1" x14ac:dyDescent="0.25">
      <c r="J81" s="242"/>
    </row>
    <row r="82" spans="10:10" ht="15" customHeight="1" x14ac:dyDescent="0.25">
      <c r="J82" s="242"/>
    </row>
    <row r="83" spans="10:10" ht="15" customHeight="1" x14ac:dyDescent="0.25">
      <c r="J83" s="242"/>
    </row>
    <row r="84" spans="10:10" ht="15" customHeight="1" x14ac:dyDescent="0.25">
      <c r="J84" s="242"/>
    </row>
    <row r="85" spans="10:10" ht="15" customHeight="1" x14ac:dyDescent="0.25">
      <c r="J85" s="242"/>
    </row>
    <row r="86" spans="10:10" ht="15" customHeight="1" x14ac:dyDescent="0.25">
      <c r="J86" s="242"/>
    </row>
    <row r="87" spans="10:10" ht="15" customHeight="1" x14ac:dyDescent="0.25">
      <c r="J87" s="242"/>
    </row>
    <row r="88" spans="10:10" ht="15" customHeight="1" x14ac:dyDescent="0.25">
      <c r="J88" s="242"/>
    </row>
    <row r="89" spans="10:10" ht="15" customHeight="1" x14ac:dyDescent="0.25">
      <c r="J89" s="242"/>
    </row>
    <row r="90" spans="10:10" ht="15" customHeight="1" x14ac:dyDescent="0.25">
      <c r="J90" s="112"/>
    </row>
    <row r="91" spans="10:10" ht="15" customHeight="1" x14ac:dyDescent="0.25">
      <c r="J91" s="112"/>
    </row>
    <row r="92" spans="10:10" ht="15" customHeight="1" x14ac:dyDescent="0.25">
      <c r="J92" s="112"/>
    </row>
  </sheetData>
  <pageMargins left="0.43" right="0.37" top="0.69" bottom="0.64" header="0.4921259845" footer="0.4921259845"/>
  <pageSetup paperSize="9" scale="78" orientation="portrait" r:id="rId1"/>
  <headerFooter alignWithMargins="0"/>
  <colBreaks count="1" manualBreakCount="1">
    <brk id="9" max="1048575" man="1"/>
  </colBreaks>
  <ignoredErrors>
    <ignoredError sqref="F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"/>
  <dimension ref="A1:IQ55"/>
  <sheetViews>
    <sheetView showGridLines="0" tabSelected="1" zoomScaleNormal="100" workbookViewId="0">
      <pane ySplit="5" topLeftCell="A6" activePane="bottomLeft" state="frozen"/>
      <selection pane="bottomLeft" activeCell="O31" sqref="O31"/>
    </sheetView>
  </sheetViews>
  <sheetFormatPr defaultRowHeight="15" x14ac:dyDescent="0.25"/>
  <cols>
    <col min="1" max="1" width="54.140625" style="3" customWidth="1"/>
    <col min="2" max="2" width="10.5703125" style="3" customWidth="1"/>
    <col min="3" max="3" width="11" style="3" bestFit="1" customWidth="1"/>
    <col min="4" max="4" width="12.140625" style="3" customWidth="1"/>
    <col min="5" max="5" width="9.85546875" style="3" customWidth="1"/>
    <col min="6" max="6" width="9.140625" style="3" customWidth="1"/>
    <col min="7" max="7" width="10.140625" style="3" customWidth="1"/>
    <col min="8" max="8" width="9.28515625" style="23" customWidth="1"/>
    <col min="9" max="9" width="24.85546875" style="3" customWidth="1"/>
    <col min="10" max="10" width="8.5703125" style="3" customWidth="1"/>
    <col min="11" max="11" width="7.5703125" style="3" customWidth="1"/>
    <col min="12" max="12" width="8.140625" style="3" customWidth="1"/>
    <col min="13" max="13" width="7.140625" style="3" customWidth="1"/>
    <col min="14" max="14" width="8.5703125" style="3" customWidth="1"/>
    <col min="15" max="15" width="6.42578125" style="3" customWidth="1"/>
    <col min="16" max="16" width="7.7109375" style="3" customWidth="1"/>
    <col min="17" max="17" width="8.42578125" style="3" customWidth="1"/>
    <col min="18" max="19" width="7.140625" style="3" customWidth="1"/>
    <col min="20" max="20" width="9.140625" style="3"/>
    <col min="21" max="21" width="7.28515625" style="3" customWidth="1"/>
    <col min="22" max="16384" width="9.140625" style="3"/>
  </cols>
  <sheetData>
    <row r="1" spans="1:251" s="301" customFormat="1" x14ac:dyDescent="0.2">
      <c r="A1" s="284" t="s">
        <v>245</v>
      </c>
      <c r="B1" s="302" t="s">
        <v>47</v>
      </c>
    </row>
    <row r="2" spans="1:251" s="302" customFormat="1" x14ac:dyDescent="0.2">
      <c r="A2" s="303" t="s">
        <v>246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</row>
    <row r="3" spans="1:251" s="301" customFormat="1" x14ac:dyDescent="0.2">
      <c r="A3" s="306"/>
    </row>
    <row r="4" spans="1:251" s="301" customFormat="1" x14ac:dyDescent="0.2">
      <c r="A4" s="309"/>
      <c r="B4" s="311"/>
    </row>
    <row r="5" spans="1:251" s="301" customFormat="1" x14ac:dyDescent="0.2">
      <c r="A5" s="284" t="s">
        <v>43</v>
      </c>
      <c r="B5" s="299">
        <v>2016</v>
      </c>
      <c r="C5" s="300">
        <v>2017</v>
      </c>
      <c r="D5" s="300">
        <v>2018</v>
      </c>
      <c r="E5" s="300">
        <v>2019</v>
      </c>
      <c r="F5" s="300"/>
      <c r="H5" s="325" t="s">
        <v>273</v>
      </c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</row>
    <row r="6" spans="1:251" s="5" customFormat="1" ht="32.25" customHeight="1" x14ac:dyDescent="0.25">
      <c r="A6" s="31"/>
      <c r="B6" s="158"/>
      <c r="C6" s="158"/>
      <c r="D6" s="158"/>
      <c r="E6" s="158"/>
      <c r="F6" s="324"/>
      <c r="G6" s="1"/>
      <c r="H6" s="326" t="s">
        <v>239</v>
      </c>
      <c r="I6" s="481" t="s">
        <v>352</v>
      </c>
      <c r="J6" s="331" t="s">
        <v>274</v>
      </c>
      <c r="K6" s="331" t="s">
        <v>275</v>
      </c>
      <c r="L6" s="331" t="s">
        <v>276</v>
      </c>
      <c r="M6" s="331" t="s">
        <v>277</v>
      </c>
      <c r="N6" s="331" t="s">
        <v>278</v>
      </c>
      <c r="O6" s="331" t="s">
        <v>279</v>
      </c>
      <c r="P6" s="331" t="s">
        <v>280</v>
      </c>
      <c r="Q6" s="331" t="s">
        <v>281</v>
      </c>
      <c r="R6" s="331" t="s">
        <v>282</v>
      </c>
      <c r="S6" s="331" t="s">
        <v>283</v>
      </c>
      <c r="T6" s="331" t="s">
        <v>284</v>
      </c>
      <c r="U6" s="331" t="s">
        <v>285</v>
      </c>
    </row>
    <row r="7" spans="1:251" s="5" customFormat="1" x14ac:dyDescent="0.25">
      <c r="A7" s="24"/>
      <c r="B7" s="158"/>
      <c r="C7" s="31"/>
      <c r="D7" s="31"/>
      <c r="E7" s="31"/>
      <c r="F7" s="324"/>
      <c r="G7" s="270"/>
      <c r="H7" s="327" t="s">
        <v>267</v>
      </c>
      <c r="I7" s="329">
        <f>AVERAGE(M7:R7)</f>
        <v>108.2</v>
      </c>
      <c r="J7" s="545">
        <v>105.5</v>
      </c>
      <c r="K7" s="546">
        <v>106.2</v>
      </c>
      <c r="L7" s="546">
        <v>106.9</v>
      </c>
      <c r="M7" s="546">
        <v>107.2</v>
      </c>
      <c r="N7" s="546">
        <v>107.7</v>
      </c>
      <c r="O7" s="546">
        <v>108.2</v>
      </c>
      <c r="P7" s="546">
        <v>108.3</v>
      </c>
      <c r="Q7" s="546">
        <v>108.5</v>
      </c>
      <c r="R7" s="546">
        <v>109.3</v>
      </c>
      <c r="S7" s="546">
        <v>109.4</v>
      </c>
      <c r="T7" s="546">
        <v>109.3</v>
      </c>
      <c r="U7" s="547">
        <v>109.1</v>
      </c>
    </row>
    <row r="8" spans="1:251" x14ac:dyDescent="0.25">
      <c r="A8" s="71" t="s">
        <v>42</v>
      </c>
      <c r="B8" s="44">
        <v>0.2</v>
      </c>
      <c r="C8" s="44">
        <v>0.2</v>
      </c>
      <c r="D8" s="44">
        <v>0.2</v>
      </c>
      <c r="E8" s="44">
        <v>0.2</v>
      </c>
      <c r="F8" s="274"/>
      <c r="G8" s="270"/>
      <c r="H8" s="327" t="s">
        <v>268</v>
      </c>
      <c r="I8" s="329">
        <f t="shared" ref="I8:I21" si="0">AVERAGE(M8:R8)</f>
        <v>111.2</v>
      </c>
      <c r="J8" s="548">
        <v>108.9</v>
      </c>
      <c r="K8" s="544">
        <v>109.5</v>
      </c>
      <c r="L8" s="544">
        <v>110</v>
      </c>
      <c r="M8" s="544">
        <v>110.5</v>
      </c>
      <c r="N8" s="544">
        <v>111.4</v>
      </c>
      <c r="O8" s="544">
        <v>111.5</v>
      </c>
      <c r="P8" s="544">
        <v>111</v>
      </c>
      <c r="Q8" s="544">
        <v>111.1</v>
      </c>
      <c r="R8" s="544">
        <v>111.7</v>
      </c>
      <c r="S8" s="544">
        <v>111.5</v>
      </c>
      <c r="T8" s="544">
        <v>111</v>
      </c>
      <c r="U8" s="549">
        <v>110.9</v>
      </c>
    </row>
    <row r="9" spans="1:251" x14ac:dyDescent="0.25">
      <c r="A9" s="159"/>
      <c r="B9" s="45"/>
      <c r="C9" s="160"/>
      <c r="D9" s="160"/>
      <c r="E9" s="160"/>
      <c r="F9" s="274"/>
      <c r="G9" s="270"/>
      <c r="H9" s="327">
        <v>2002</v>
      </c>
      <c r="I9" s="329">
        <f t="shared" si="0"/>
        <v>112.63333333333333</v>
      </c>
      <c r="J9" s="548">
        <v>111.4</v>
      </c>
      <c r="K9" s="544">
        <v>111.6</v>
      </c>
      <c r="L9" s="544">
        <v>112.2</v>
      </c>
      <c r="M9" s="544">
        <v>112.6</v>
      </c>
      <c r="N9" s="544">
        <v>112.9</v>
      </c>
      <c r="O9" s="544">
        <v>112.6</v>
      </c>
      <c r="P9" s="544">
        <v>112.4</v>
      </c>
      <c r="Q9" s="544">
        <v>112.4</v>
      </c>
      <c r="R9" s="544">
        <v>112.9</v>
      </c>
      <c r="S9" s="544">
        <v>113.1</v>
      </c>
      <c r="T9" s="544">
        <v>112.8</v>
      </c>
      <c r="U9" s="549">
        <v>112.8</v>
      </c>
    </row>
    <row r="10" spans="1:251" x14ac:dyDescent="0.25">
      <c r="A10" s="71" t="str">
        <f>"Verkon liittymismaksukertymä 31.12.2004 (1.000 €)"</f>
        <v>Verkon liittymismaksukertymä 31.12.2004 (1.000 €)</v>
      </c>
      <c r="B10" s="42"/>
      <c r="C10" s="160"/>
      <c r="D10" s="160"/>
      <c r="E10" s="160"/>
      <c r="F10" s="274"/>
      <c r="G10" s="270"/>
      <c r="H10" s="327" t="s">
        <v>269</v>
      </c>
      <c r="I10" s="329">
        <f t="shared" si="0"/>
        <v>113.46666666666668</v>
      </c>
      <c r="J10" s="548">
        <v>112.9</v>
      </c>
      <c r="K10" s="544">
        <v>113.7</v>
      </c>
      <c r="L10" s="544">
        <v>114</v>
      </c>
      <c r="M10" s="544">
        <v>113.8</v>
      </c>
      <c r="N10" s="544">
        <v>113.7</v>
      </c>
      <c r="O10" s="544">
        <v>113.6</v>
      </c>
      <c r="P10" s="544">
        <v>113</v>
      </c>
      <c r="Q10" s="544">
        <v>113.1</v>
      </c>
      <c r="R10" s="544">
        <v>113.6</v>
      </c>
      <c r="S10" s="544">
        <v>113.5</v>
      </c>
      <c r="T10" s="544">
        <v>113.4</v>
      </c>
      <c r="U10" s="549">
        <v>113.5</v>
      </c>
    </row>
    <row r="11" spans="1:251" x14ac:dyDescent="0.25">
      <c r="A11" s="71" t="str">
        <f>"Verkon liittymismaksukertymä edellisen vuoden lopussa "</f>
        <v xml:space="preserve">Verkon liittymismaksukertymä edellisen vuoden lopussa </v>
      </c>
      <c r="B11" s="42"/>
      <c r="C11" s="46">
        <f>Vastattavaa!F30</f>
        <v>0</v>
      </c>
      <c r="D11" s="46">
        <f>Vastattavaa!G30</f>
        <v>0</v>
      </c>
      <c r="E11" s="46">
        <f>Vastattavaa!H30</f>
        <v>0</v>
      </c>
      <c r="F11" s="274"/>
      <c r="G11" s="273"/>
      <c r="H11" s="327" t="s">
        <v>270</v>
      </c>
      <c r="I11" s="329">
        <f t="shared" si="0"/>
        <v>113.58333333333333</v>
      </c>
      <c r="J11" s="548">
        <v>113.1</v>
      </c>
      <c r="K11" s="544">
        <v>113.8</v>
      </c>
      <c r="L11" s="544">
        <v>113.4</v>
      </c>
      <c r="M11" s="544">
        <v>113.4</v>
      </c>
      <c r="N11" s="544">
        <v>113.6</v>
      </c>
      <c r="O11" s="544">
        <v>113.5</v>
      </c>
      <c r="P11" s="544">
        <v>113.3</v>
      </c>
      <c r="Q11" s="544">
        <v>113.6</v>
      </c>
      <c r="R11" s="544">
        <v>114.1</v>
      </c>
      <c r="S11" s="544">
        <v>114.4</v>
      </c>
      <c r="T11" s="544">
        <v>113.9</v>
      </c>
      <c r="U11" s="549">
        <v>113.9</v>
      </c>
    </row>
    <row r="12" spans="1:251" x14ac:dyDescent="0.25">
      <c r="A12" s="71"/>
      <c r="B12" s="71"/>
      <c r="C12" s="312"/>
      <c r="D12" s="312"/>
      <c r="E12" s="312"/>
      <c r="F12" s="274"/>
      <c r="G12" s="273"/>
      <c r="H12" s="327" t="s">
        <v>144</v>
      </c>
      <c r="I12" s="329">
        <f t="shared" si="0"/>
        <v>114.78333333333332</v>
      </c>
      <c r="J12" s="548">
        <v>113.4</v>
      </c>
      <c r="K12" s="544">
        <v>114</v>
      </c>
      <c r="L12" s="544">
        <v>114.5</v>
      </c>
      <c r="M12" s="544">
        <v>114.8</v>
      </c>
      <c r="N12" s="544">
        <v>114.5</v>
      </c>
      <c r="O12" s="544">
        <v>114.8</v>
      </c>
      <c r="P12" s="544">
        <v>114.4</v>
      </c>
      <c r="Q12" s="544">
        <v>114.8</v>
      </c>
      <c r="R12" s="544">
        <v>115.4</v>
      </c>
      <c r="S12" s="544">
        <v>115.3</v>
      </c>
      <c r="T12" s="544">
        <v>115</v>
      </c>
      <c r="U12" s="549">
        <v>115.1</v>
      </c>
    </row>
    <row r="13" spans="1:251" x14ac:dyDescent="0.25">
      <c r="A13" s="313" t="s">
        <v>251</v>
      </c>
      <c r="B13" s="47"/>
      <c r="C13" s="160"/>
      <c r="D13" s="160"/>
      <c r="E13" s="160"/>
      <c r="F13" s="274"/>
      <c r="G13" s="273"/>
      <c r="H13" s="327" t="s">
        <v>82</v>
      </c>
      <c r="I13" s="329">
        <f t="shared" si="0"/>
        <v>116.85000000000001</v>
      </c>
      <c r="J13" s="548">
        <v>114.7</v>
      </c>
      <c r="K13" s="544">
        <v>115.7</v>
      </c>
      <c r="L13" s="544">
        <v>116</v>
      </c>
      <c r="M13" s="544">
        <v>116.6</v>
      </c>
      <c r="N13" s="544">
        <v>116.8</v>
      </c>
      <c r="O13" s="544">
        <v>116.9</v>
      </c>
      <c r="P13" s="544">
        <v>116.6</v>
      </c>
      <c r="Q13" s="544">
        <v>117</v>
      </c>
      <c r="R13" s="544">
        <v>117.2</v>
      </c>
      <c r="S13" s="544">
        <v>117.5</v>
      </c>
      <c r="T13" s="544">
        <v>117.5</v>
      </c>
      <c r="U13" s="549">
        <v>117.7</v>
      </c>
    </row>
    <row r="14" spans="1:251" ht="30" x14ac:dyDescent="0.25">
      <c r="A14" s="65" t="s">
        <v>250</v>
      </c>
      <c r="B14" s="55">
        <v>2.87E-2</v>
      </c>
      <c r="C14" s="55">
        <v>2.5499999999999998E-2</v>
      </c>
      <c r="D14" s="55">
        <v>2.18E-2</v>
      </c>
      <c r="E14" s="55">
        <v>1.8100000000000002E-2</v>
      </c>
      <c r="H14" s="327" t="s">
        <v>81</v>
      </c>
      <c r="I14" s="329">
        <f t="shared" si="0"/>
        <v>119.71666666666665</v>
      </c>
      <c r="J14" s="548">
        <v>117.4</v>
      </c>
      <c r="K14" s="544">
        <v>118.2</v>
      </c>
      <c r="L14" s="544">
        <v>119.1</v>
      </c>
      <c r="M14" s="544">
        <v>119.6</v>
      </c>
      <c r="N14" s="544">
        <v>119.5</v>
      </c>
      <c r="O14" s="544">
        <v>119.7</v>
      </c>
      <c r="P14" s="544">
        <v>119.5</v>
      </c>
      <c r="Q14" s="544">
        <v>119.7</v>
      </c>
      <c r="R14" s="544">
        <v>120.3</v>
      </c>
      <c r="S14" s="544">
        <v>120.6</v>
      </c>
      <c r="T14" s="544">
        <v>120.9</v>
      </c>
      <c r="U14" s="549">
        <v>120.7</v>
      </c>
    </row>
    <row r="15" spans="1:251" x14ac:dyDescent="0.25">
      <c r="A15" s="68" t="s">
        <v>118</v>
      </c>
      <c r="B15" s="56">
        <v>0.05</v>
      </c>
      <c r="C15" s="56">
        <v>0.05</v>
      </c>
      <c r="D15" s="56">
        <v>0.05</v>
      </c>
      <c r="E15" s="56">
        <v>0.05</v>
      </c>
      <c r="H15" s="327" t="s">
        <v>80</v>
      </c>
      <c r="I15" s="329">
        <f t="shared" si="0"/>
        <v>124.85000000000001</v>
      </c>
      <c r="J15" s="548">
        <v>121.9</v>
      </c>
      <c r="K15" s="544">
        <v>122.6</v>
      </c>
      <c r="L15" s="544">
        <v>123.6</v>
      </c>
      <c r="M15" s="544">
        <v>123.8</v>
      </c>
      <c r="N15" s="544">
        <v>124.5</v>
      </c>
      <c r="O15" s="544">
        <v>124.9</v>
      </c>
      <c r="P15" s="544">
        <v>124.7</v>
      </c>
      <c r="Q15" s="544">
        <v>125.3</v>
      </c>
      <c r="R15" s="544">
        <v>125.9</v>
      </c>
      <c r="S15" s="544">
        <v>125.9</v>
      </c>
      <c r="T15" s="544">
        <v>125.3</v>
      </c>
      <c r="U15" s="549">
        <v>124.9</v>
      </c>
    </row>
    <row r="16" spans="1:251" x14ac:dyDescent="0.25">
      <c r="A16" s="68" t="s">
        <v>252</v>
      </c>
      <c r="B16" s="56">
        <v>1.4E-2</v>
      </c>
      <c r="C16" s="56">
        <v>1.4E-2</v>
      </c>
      <c r="D16" s="56">
        <v>1.4E-2</v>
      </c>
      <c r="E16" s="56">
        <v>1.4E-2</v>
      </c>
      <c r="H16" s="327" t="s">
        <v>271</v>
      </c>
      <c r="I16" s="329">
        <f t="shared" si="0"/>
        <v>124.51666666666667</v>
      </c>
      <c r="J16" s="548">
        <v>124.6</v>
      </c>
      <c r="K16" s="544">
        <v>124.7</v>
      </c>
      <c r="L16" s="544">
        <v>124.8</v>
      </c>
      <c r="M16" s="544">
        <v>124.8</v>
      </c>
      <c r="N16" s="544">
        <v>124.5</v>
      </c>
      <c r="O16" s="544">
        <v>124.8</v>
      </c>
      <c r="P16" s="544">
        <v>124</v>
      </c>
      <c r="Q16" s="544">
        <v>124.4</v>
      </c>
      <c r="R16" s="544">
        <v>124.6</v>
      </c>
      <c r="S16" s="544">
        <v>124</v>
      </c>
      <c r="T16" s="544">
        <v>124.1</v>
      </c>
      <c r="U16" s="549">
        <v>124.2</v>
      </c>
    </row>
    <row r="17" spans="1:23" x14ac:dyDescent="0.25">
      <c r="A17" s="68" t="s">
        <v>41</v>
      </c>
      <c r="B17" s="57">
        <v>0.54</v>
      </c>
      <c r="C17" s="57">
        <v>0.54</v>
      </c>
      <c r="D17" s="57">
        <v>0.54</v>
      </c>
      <c r="E17" s="57">
        <v>0.54</v>
      </c>
      <c r="H17" s="330">
        <v>2010</v>
      </c>
      <c r="I17" s="329">
        <f t="shared" si="0"/>
        <v>125.85000000000001</v>
      </c>
      <c r="J17" s="548">
        <v>124.4</v>
      </c>
      <c r="K17" s="544">
        <v>124.8</v>
      </c>
      <c r="L17" s="544">
        <v>125.5</v>
      </c>
      <c r="M17" s="544">
        <v>125.8</v>
      </c>
      <c r="N17" s="544">
        <v>125.7</v>
      </c>
      <c r="O17" s="544">
        <v>126</v>
      </c>
      <c r="P17" s="544">
        <v>125.3</v>
      </c>
      <c r="Q17" s="544">
        <v>125.9</v>
      </c>
      <c r="R17" s="544">
        <v>126.4</v>
      </c>
      <c r="S17" s="544">
        <v>126.9</v>
      </c>
      <c r="T17" s="544">
        <v>127.2</v>
      </c>
      <c r="U17" s="549">
        <v>127.8</v>
      </c>
    </row>
    <row r="18" spans="1:23" x14ac:dyDescent="0.25">
      <c r="A18" s="71" t="s">
        <v>253</v>
      </c>
      <c r="B18" s="58">
        <f>B17*(1+(1-B8)*B21/B19)</f>
        <v>0.82800000000000007</v>
      </c>
      <c r="C18" s="58">
        <f>C17*(1+(1-C8)*C21/C19)</f>
        <v>0.82800000000000007</v>
      </c>
      <c r="D18" s="58">
        <f>D17*(1+(1-D8)*D21/D19)</f>
        <v>0.82800000000000007</v>
      </c>
      <c r="E18" s="58">
        <f>E17*(1+(1-E8)*E21/E19)</f>
        <v>0.82800000000000007</v>
      </c>
      <c r="H18" s="327" t="s">
        <v>272</v>
      </c>
      <c r="I18" s="329">
        <f t="shared" si="0"/>
        <v>130.4</v>
      </c>
      <c r="J18" s="548">
        <v>128.30000000000001</v>
      </c>
      <c r="K18" s="544">
        <v>129.1</v>
      </c>
      <c r="L18" s="544">
        <v>129.80000000000001</v>
      </c>
      <c r="M18" s="544">
        <v>130</v>
      </c>
      <c r="N18" s="544">
        <v>130.1</v>
      </c>
      <c r="O18" s="550">
        <v>130.5</v>
      </c>
      <c r="P18" s="550">
        <v>130.1</v>
      </c>
      <c r="Q18" s="544">
        <v>130.6</v>
      </c>
      <c r="R18" s="544">
        <v>131.1</v>
      </c>
      <c r="S18" s="544">
        <v>131.5</v>
      </c>
      <c r="T18" s="544">
        <v>131.6</v>
      </c>
      <c r="U18" s="549">
        <v>131.5</v>
      </c>
    </row>
    <row r="19" spans="1:23" x14ac:dyDescent="0.25">
      <c r="A19" s="71" t="s">
        <v>45</v>
      </c>
      <c r="B19" s="59">
        <v>0.6</v>
      </c>
      <c r="C19" s="59">
        <v>0.6</v>
      </c>
      <c r="D19" s="59">
        <v>0.6</v>
      </c>
      <c r="E19" s="59">
        <v>0.6</v>
      </c>
      <c r="H19" s="328">
        <v>2012</v>
      </c>
      <c r="I19" s="329">
        <f t="shared" si="0"/>
        <v>134.16666666666666</v>
      </c>
      <c r="J19" s="548">
        <v>132.4</v>
      </c>
      <c r="K19" s="544">
        <v>133.1</v>
      </c>
      <c r="L19" s="544">
        <v>133.6</v>
      </c>
      <c r="M19" s="544">
        <v>134</v>
      </c>
      <c r="N19" s="544">
        <v>134.1</v>
      </c>
      <c r="O19" s="544">
        <v>134.1</v>
      </c>
      <c r="P19" s="544">
        <v>133.9</v>
      </c>
      <c r="Q19" s="544">
        <v>134.19999999999999</v>
      </c>
      <c r="R19" s="544">
        <v>134.69999999999999</v>
      </c>
      <c r="S19" s="544">
        <v>134.9</v>
      </c>
      <c r="T19" s="551">
        <v>134.4</v>
      </c>
      <c r="U19" s="552">
        <v>134.6</v>
      </c>
    </row>
    <row r="20" spans="1:23" x14ac:dyDescent="0.25">
      <c r="A20" s="65" t="s">
        <v>117</v>
      </c>
      <c r="B20" s="60">
        <v>6.0000000000000001E-3</v>
      </c>
      <c r="C20" s="60">
        <v>6.0000000000000001E-3</v>
      </c>
      <c r="D20" s="60">
        <v>6.0000000000000001E-3</v>
      </c>
      <c r="E20" s="60">
        <v>6.0000000000000001E-3</v>
      </c>
      <c r="H20" s="328">
        <v>2013</v>
      </c>
      <c r="I20" s="329">
        <f t="shared" si="0"/>
        <v>136.06666666666663</v>
      </c>
      <c r="J20" s="548">
        <v>134.5</v>
      </c>
      <c r="K20" s="544">
        <v>135.30000000000001</v>
      </c>
      <c r="L20" s="544">
        <v>135.9</v>
      </c>
      <c r="M20" s="544">
        <v>136.1</v>
      </c>
      <c r="N20" s="544">
        <v>136.1</v>
      </c>
      <c r="O20" s="544">
        <v>136.1</v>
      </c>
      <c r="P20" s="544">
        <v>136</v>
      </c>
      <c r="Q20" s="544">
        <v>135.80000000000001</v>
      </c>
      <c r="R20" s="544">
        <v>136.30000000000001</v>
      </c>
      <c r="S20" s="544">
        <v>136.5</v>
      </c>
      <c r="T20" s="551">
        <v>136.30000000000001</v>
      </c>
      <c r="U20" s="552">
        <v>136.80000000000001</v>
      </c>
    </row>
    <row r="21" spans="1:23" x14ac:dyDescent="0.25">
      <c r="A21" s="71" t="s">
        <v>254</v>
      </c>
      <c r="B21" s="59">
        <f>1-B19</f>
        <v>0.4</v>
      </c>
      <c r="C21" s="59">
        <f t="shared" ref="C21:E21" si="1">1-C19</f>
        <v>0.4</v>
      </c>
      <c r="D21" s="59">
        <f t="shared" si="1"/>
        <v>0.4</v>
      </c>
      <c r="E21" s="59">
        <f t="shared" si="1"/>
        <v>0.4</v>
      </c>
      <c r="H21" s="328">
        <v>2014</v>
      </c>
      <c r="I21" s="329">
        <f t="shared" si="0"/>
        <v>137.46666666666667</v>
      </c>
      <c r="J21" s="548">
        <v>136.69999999999999</v>
      </c>
      <c r="K21" s="544">
        <v>137</v>
      </c>
      <c r="L21" s="544">
        <v>137.4</v>
      </c>
      <c r="M21" s="544">
        <v>137.6</v>
      </c>
      <c r="N21" s="544">
        <v>137.19999999999999</v>
      </c>
      <c r="O21" s="544">
        <v>137.30000000000001</v>
      </c>
      <c r="P21" s="544">
        <v>137.19999999999999</v>
      </c>
      <c r="Q21" s="544">
        <v>137.4</v>
      </c>
      <c r="R21" s="544">
        <v>138.1</v>
      </c>
      <c r="S21" s="544">
        <v>137.9</v>
      </c>
      <c r="T21" s="544">
        <v>137.6</v>
      </c>
      <c r="U21" s="549">
        <v>137.4</v>
      </c>
    </row>
    <row r="22" spans="1:23" x14ac:dyDescent="0.25">
      <c r="A22" s="68" t="s">
        <v>256</v>
      </c>
      <c r="B22" s="61">
        <f>B14+B16</f>
        <v>4.2700000000000002E-2</v>
      </c>
      <c r="C22" s="61">
        <f>C14+C16</f>
        <v>3.95E-2</v>
      </c>
      <c r="D22" s="61">
        <f>D14+D16</f>
        <v>3.5799999999999998E-2</v>
      </c>
      <c r="E22" s="61">
        <f>E14+E16</f>
        <v>3.2100000000000004E-2</v>
      </c>
      <c r="H22" s="328">
        <v>2015</v>
      </c>
      <c r="I22" s="329">
        <f>AVERAGE(M22:R22)</f>
        <v>137.16666666666666</v>
      </c>
      <c r="J22" s="548">
        <v>136.5</v>
      </c>
      <c r="K22" s="544">
        <v>136.80000000000001</v>
      </c>
      <c r="L22" s="544">
        <v>137.30000000000001</v>
      </c>
      <c r="M22" s="544">
        <v>137.30000000000001</v>
      </c>
      <c r="N22" s="544">
        <v>137.19999999999999</v>
      </c>
      <c r="O22" s="544">
        <v>137.19999999999999</v>
      </c>
      <c r="P22" s="544">
        <v>136.9</v>
      </c>
      <c r="Q22" s="544">
        <v>137.1</v>
      </c>
      <c r="R22" s="544">
        <v>137.30000000000001</v>
      </c>
      <c r="S22" s="544">
        <v>137.5</v>
      </c>
      <c r="T22" s="544">
        <v>137.30000000000001</v>
      </c>
      <c r="U22" s="549">
        <v>137.1</v>
      </c>
    </row>
    <row r="23" spans="1:23" x14ac:dyDescent="0.25">
      <c r="A23" s="68" t="s">
        <v>257</v>
      </c>
      <c r="B23" s="314">
        <f>B14+(B18*B15)+B20</f>
        <v>7.6100000000000015E-2</v>
      </c>
      <c r="C23" s="314">
        <f>C14+(C18*C15)+C20</f>
        <v>7.2900000000000006E-2</v>
      </c>
      <c r="D23" s="314">
        <f>D14+(D18*D15)+D20</f>
        <v>6.9200000000000012E-2</v>
      </c>
      <c r="E23" s="314">
        <f>E14+(E18*E15)+E20</f>
        <v>6.5500000000000017E-2</v>
      </c>
      <c r="H23" s="328">
        <v>2016</v>
      </c>
      <c r="I23" s="332">
        <f>AVERAGE(M23:R23)</f>
        <v>137.65</v>
      </c>
      <c r="J23" s="548">
        <v>136.5</v>
      </c>
      <c r="K23" s="544">
        <v>136.69999999999999</v>
      </c>
      <c r="L23" s="544">
        <v>137.19999999999999</v>
      </c>
      <c r="M23" s="544">
        <v>137.6</v>
      </c>
      <c r="N23" s="544">
        <v>137.6</v>
      </c>
      <c r="O23" s="544">
        <v>137.69999999999999</v>
      </c>
      <c r="P23" s="544">
        <v>137.5</v>
      </c>
      <c r="Q23" s="544">
        <v>137.6</v>
      </c>
      <c r="R23" s="544">
        <v>137.9</v>
      </c>
      <c r="S23" s="544">
        <v>138.1</v>
      </c>
      <c r="T23" s="544">
        <v>138.19999999999999</v>
      </c>
      <c r="U23" s="549">
        <v>138.5</v>
      </c>
    </row>
    <row r="24" spans="1:23" x14ac:dyDescent="0.25">
      <c r="A24" s="68"/>
      <c r="B24" s="316"/>
      <c r="C24" s="316"/>
      <c r="D24" s="316"/>
      <c r="E24" s="316"/>
      <c r="H24" s="328">
        <v>2017</v>
      </c>
      <c r="I24" s="332">
        <f>AVERAGE(M24:R24)</f>
        <v>138.65</v>
      </c>
      <c r="J24" s="553">
        <v>137.69999999999999</v>
      </c>
      <c r="K24" s="543">
        <v>138.4</v>
      </c>
      <c r="L24" s="543">
        <v>138.4</v>
      </c>
      <c r="M24" s="543">
        <v>138.80000000000001</v>
      </c>
      <c r="N24" s="543">
        <v>138.6</v>
      </c>
      <c r="O24" s="543">
        <v>138.69999999999999</v>
      </c>
      <c r="P24" s="543">
        <v>138.30000000000001</v>
      </c>
      <c r="Q24" s="543">
        <v>138.6</v>
      </c>
      <c r="R24" s="543">
        <v>138.9</v>
      </c>
      <c r="S24" s="543">
        <v>138.9</v>
      </c>
      <c r="T24" s="543">
        <v>139.19999999999999</v>
      </c>
      <c r="U24" s="554">
        <v>139.19999999999999</v>
      </c>
    </row>
    <row r="25" spans="1:23" x14ac:dyDescent="0.25">
      <c r="A25" s="71" t="s">
        <v>251</v>
      </c>
      <c r="B25" s="315">
        <f>B23*(B19/(B21+B19))+B22*(1-B8)*(B21/(B21+B19))</f>
        <v>5.9324000000000009E-2</v>
      </c>
      <c r="C25" s="315">
        <f>C23*(C19/(C21+C19))+C22*(1-C8)*(C21/(C21+C19))</f>
        <v>5.638E-2</v>
      </c>
      <c r="D25" s="315">
        <f>D23*(D19/(D21+D19))+D22*(1-D8)*(D21/(D21+D19))</f>
        <v>5.2976000000000009E-2</v>
      </c>
      <c r="E25" s="315">
        <f>E23*(E19/(E21+E19))+E22*(1-E8)*(E21/(E21+E19))</f>
        <v>4.9572000000000012E-2</v>
      </c>
      <c r="H25" s="328">
        <v>2018</v>
      </c>
      <c r="I25" s="332">
        <f t="shared" ref="I25:I26" si="2">AVERAGE(M25:R25)</f>
        <v>140.23333333333332</v>
      </c>
      <c r="J25" s="553">
        <v>138.80000000000001</v>
      </c>
      <c r="K25" s="543">
        <v>139.19999999999999</v>
      </c>
      <c r="L25" s="543">
        <v>139.5</v>
      </c>
      <c r="M25" s="543">
        <v>139.80000000000001</v>
      </c>
      <c r="N25" s="543">
        <v>140</v>
      </c>
      <c r="O25" s="543">
        <v>140.30000000000001</v>
      </c>
      <c r="P25" s="543">
        <v>140.19999999999999</v>
      </c>
      <c r="Q25" s="543">
        <v>140.4</v>
      </c>
      <c r="R25" s="543">
        <v>140.69999999999999</v>
      </c>
      <c r="S25" s="543"/>
      <c r="T25" s="543"/>
      <c r="U25" s="554"/>
    </row>
    <row r="26" spans="1:23" x14ac:dyDescent="0.25">
      <c r="A26" s="70" t="s">
        <v>255</v>
      </c>
      <c r="B26" s="62">
        <f>B25/(1-B8)</f>
        <v>7.4155000000000013E-2</v>
      </c>
      <c r="C26" s="62">
        <f>C25/(1-C8)</f>
        <v>7.0474999999999996E-2</v>
      </c>
      <c r="D26" s="62">
        <f>D25/(1-D8)</f>
        <v>6.6220000000000001E-2</v>
      </c>
      <c r="E26" s="62">
        <f>E25/(1-E8)</f>
        <v>6.1965000000000013E-2</v>
      </c>
      <c r="H26" s="328">
        <v>2019</v>
      </c>
      <c r="I26" s="332" t="e">
        <f t="shared" si="2"/>
        <v>#DIV/0!</v>
      </c>
      <c r="J26" s="536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9"/>
    </row>
    <row r="27" spans="1:23" x14ac:dyDescent="0.25">
      <c r="A27" s="163"/>
      <c r="B27" s="63"/>
      <c r="C27" s="63"/>
      <c r="D27" s="63"/>
      <c r="E27" s="168"/>
      <c r="H27" s="328">
        <v>2020</v>
      </c>
      <c r="I27" s="537"/>
      <c r="J27" s="540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2"/>
    </row>
    <row r="28" spans="1:23" x14ac:dyDescent="0.25">
      <c r="A28" s="164" t="s">
        <v>258</v>
      </c>
      <c r="B28" s="281">
        <f>0.1*Tuloslaskelma!F13</f>
        <v>0</v>
      </c>
      <c r="C28" s="281">
        <f>0.1*Tuloslaskelma!G13</f>
        <v>0</v>
      </c>
      <c r="D28" s="281">
        <f>0.1*Tuloslaskelma!H13</f>
        <v>0</v>
      </c>
      <c r="E28" s="281">
        <f>0.1*Tuloslaskelma!I13</f>
        <v>0</v>
      </c>
    </row>
    <row r="29" spans="1:23" x14ac:dyDescent="0.25">
      <c r="A29" s="269" t="s">
        <v>160</v>
      </c>
      <c r="B29" s="281">
        <f>Vastaavaa!F28+Vastaavaa!F29+Vastaavaa!F32+Vastaavaa!F33+Vastaavaa!F34+Vastaavaa!F35+(-Tuloslaskelma!F75)-Tuloslaskelma!F70-Tuloslaskelma!F71-IF((Vastattavaa!F22)&gt;Tuloslaskelma!F85,Tuloslaskelma!F85,(Vastattavaa!F22))</f>
        <v>0</v>
      </c>
      <c r="C29" s="281">
        <f>Vastaavaa!G28+Vastaavaa!G29+Vastaavaa!G32+Vastaavaa!G33+Vastaavaa!G34+Vastaavaa!G35+(-Tuloslaskelma!G75)-Tuloslaskelma!G70-Tuloslaskelma!G71-IF((Vastattavaa!G22)&gt;Tuloslaskelma!G85,Tuloslaskelma!G85,(Vastattavaa!G22))</f>
        <v>0</v>
      </c>
      <c r="D29" s="281">
        <f>Vastaavaa!H28+Vastaavaa!H29+Vastaavaa!H32+Vastaavaa!H33+Vastaavaa!H34+Vastaavaa!H35+(-Tuloslaskelma!H75)-Tuloslaskelma!H70-Tuloslaskelma!H71-IF((Vastattavaa!H22)&gt;Tuloslaskelma!H85,Tuloslaskelma!H85,(Vastattavaa!H22))</f>
        <v>0</v>
      </c>
      <c r="E29" s="281">
        <f>Vastaavaa!I28+Vastaavaa!I29+Vastaavaa!I32+Vastaavaa!I33+Vastaavaa!I34+Vastaavaa!I35+(-Tuloslaskelma!I75)-Tuloslaskelma!I70-Tuloslaskelma!I71-IF((Vastattavaa!I22)&gt;Tuloslaskelma!I85,Tuloslaskelma!I85,(Vastattavaa!I22))</f>
        <v>0</v>
      </c>
      <c r="F29" s="318"/>
    </row>
    <row r="30" spans="1:23" ht="30" x14ac:dyDescent="0.25">
      <c r="A30" s="164" t="s">
        <v>240</v>
      </c>
      <c r="B30" s="514">
        <f>IF(B28&gt;B29,(B29),(B28))</f>
        <v>0</v>
      </c>
      <c r="C30" s="91">
        <f>IF(C28&gt;C29,(C29),(C28))</f>
        <v>0</v>
      </c>
      <c r="D30" s="91">
        <f>IF(D28&gt;D29,(D29),(D28))</f>
        <v>0</v>
      </c>
      <c r="E30" s="91">
        <f>IF(E28&gt;E29,(E29),(E28))</f>
        <v>0</v>
      </c>
      <c r="N30" s="5"/>
      <c r="O30" s="2"/>
      <c r="P30" s="527"/>
      <c r="Q30" s="2"/>
      <c r="R30" s="2"/>
      <c r="S30" s="2"/>
      <c r="T30" s="2"/>
      <c r="U30" s="2"/>
      <c r="V30" s="5"/>
      <c r="W30" s="5"/>
    </row>
    <row r="31" spans="1:23" ht="30" x14ac:dyDescent="0.25">
      <c r="A31" s="317" t="s">
        <v>148</v>
      </c>
      <c r="B31" s="515">
        <f>-Parametrit!B22*Parametrit!B30</f>
        <v>0</v>
      </c>
      <c r="C31" s="64">
        <f>-Parametrit!C22*Parametrit!C30</f>
        <v>0</v>
      </c>
      <c r="D31" s="64">
        <f>-Parametrit!D22*Parametrit!D30</f>
        <v>0</v>
      </c>
      <c r="E31" s="64">
        <f>-Parametrit!E22*Parametrit!E30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</row>
    <row r="33" spans="1:9" x14ac:dyDescent="0.25">
      <c r="A33" s="175"/>
      <c r="B33" s="320"/>
      <c r="C33" s="320"/>
      <c r="D33" s="320"/>
      <c r="E33" s="320"/>
    </row>
    <row r="34" spans="1:9" x14ac:dyDescent="0.25">
      <c r="A34" s="156" t="s">
        <v>67</v>
      </c>
      <c r="B34" s="174"/>
      <c r="C34" s="160"/>
      <c r="D34" s="160"/>
      <c r="E34" s="160"/>
      <c r="F34" s="324"/>
    </row>
    <row r="35" spans="1:9" x14ac:dyDescent="0.25">
      <c r="A35" s="165" t="s">
        <v>61</v>
      </c>
      <c r="B35" s="31"/>
      <c r="C35" s="31"/>
      <c r="D35" s="160"/>
      <c r="E35" s="160"/>
      <c r="F35" s="324"/>
    </row>
    <row r="36" spans="1:9" ht="30" x14ac:dyDescent="0.25">
      <c r="A36" s="48" t="s">
        <v>90</v>
      </c>
      <c r="B36" s="69"/>
      <c r="C36" s="69"/>
      <c r="D36" s="69"/>
      <c r="E36" s="169"/>
    </row>
    <row r="37" spans="1:9" ht="30.75" thickBot="1" x14ac:dyDescent="0.3">
      <c r="A37" s="166" t="s">
        <v>91</v>
      </c>
      <c r="B37" s="167"/>
      <c r="C37" s="167"/>
      <c r="D37" s="167"/>
      <c r="E37" s="170"/>
    </row>
    <row r="38" spans="1:9" x14ac:dyDescent="0.25">
      <c r="A38" s="23"/>
      <c r="B38" s="23"/>
      <c r="C38" s="23"/>
      <c r="D38" s="23"/>
      <c r="E38" s="23"/>
    </row>
    <row r="39" spans="1:9" x14ac:dyDescent="0.25">
      <c r="A39" s="23"/>
      <c r="B39" s="23"/>
      <c r="C39" s="23"/>
      <c r="D39" s="23"/>
      <c r="E39" s="23"/>
    </row>
    <row r="40" spans="1:9" x14ac:dyDescent="0.25">
      <c r="C40" s="160"/>
    </row>
    <row r="41" spans="1:9" x14ac:dyDescent="0.25">
      <c r="A41" s="162"/>
      <c r="B41" s="160"/>
      <c r="C41" s="274"/>
      <c r="D41" s="161"/>
      <c r="E41" s="322"/>
    </row>
    <row r="42" spans="1:9" ht="15.75" thickBot="1" x14ac:dyDescent="0.3">
      <c r="A42" s="162"/>
      <c r="B42" s="160"/>
      <c r="C42" s="274"/>
      <c r="D42" s="71"/>
      <c r="E42" s="323"/>
    </row>
    <row r="43" spans="1:9" x14ac:dyDescent="0.25">
      <c r="A43" s="49" t="s">
        <v>72</v>
      </c>
      <c r="B43" s="491">
        <v>116.7</v>
      </c>
      <c r="E43" s="23"/>
    </row>
    <row r="44" spans="1:9" x14ac:dyDescent="0.25">
      <c r="A44" s="50" t="s">
        <v>79</v>
      </c>
      <c r="B44" s="51">
        <v>121.63333333333334</v>
      </c>
      <c r="E44" s="23"/>
      <c r="H44" s="3"/>
    </row>
    <row r="45" spans="1:9" x14ac:dyDescent="0.25">
      <c r="A45" s="50" t="s">
        <v>70</v>
      </c>
      <c r="B45" s="52">
        <v>125.13333333333333</v>
      </c>
      <c r="E45" s="23"/>
      <c r="H45" s="3"/>
    </row>
    <row r="46" spans="1:9" x14ac:dyDescent="0.25">
      <c r="A46" s="50" t="s">
        <v>71</v>
      </c>
      <c r="B46" s="52">
        <v>133.1</v>
      </c>
      <c r="E46" s="23"/>
      <c r="H46" s="3"/>
    </row>
    <row r="47" spans="1:9" x14ac:dyDescent="0.25">
      <c r="A47" s="50" t="s">
        <v>109</v>
      </c>
      <c r="B47" s="52">
        <v>138.83333333333334</v>
      </c>
      <c r="E47" s="23"/>
      <c r="H47" s="3"/>
    </row>
    <row r="48" spans="1:9" x14ac:dyDescent="0.25">
      <c r="A48" s="50" t="s">
        <v>110</v>
      </c>
      <c r="B48" s="51">
        <v>137.23333333333332</v>
      </c>
      <c r="E48" s="23"/>
      <c r="H48" s="3"/>
      <c r="I48" s="271"/>
    </row>
    <row r="49" spans="1:8" x14ac:dyDescent="0.25">
      <c r="A49" s="50" t="s">
        <v>111</v>
      </c>
      <c r="B49" s="51">
        <v>138.06666666666669</v>
      </c>
      <c r="E49" s="23"/>
      <c r="H49" s="3"/>
    </row>
    <row r="50" spans="1:8" x14ac:dyDescent="0.25">
      <c r="A50" s="50" t="s">
        <v>120</v>
      </c>
      <c r="B50" s="51">
        <v>143.26666666666668</v>
      </c>
      <c r="E50" s="23"/>
      <c r="H50" s="3"/>
    </row>
    <row r="51" spans="1:8" x14ac:dyDescent="0.25">
      <c r="A51" s="50" t="s">
        <v>121</v>
      </c>
      <c r="B51" s="52">
        <v>146.733</v>
      </c>
      <c r="E51" s="23"/>
      <c r="H51" s="3"/>
    </row>
    <row r="52" spans="1:8" x14ac:dyDescent="0.25">
      <c r="A52" s="50" t="s">
        <v>122</v>
      </c>
      <c r="B52" s="52">
        <v>148.46700000000001</v>
      </c>
      <c r="E52" s="23"/>
      <c r="H52" s="3"/>
    </row>
    <row r="53" spans="1:8" x14ac:dyDescent="0.25">
      <c r="A53" s="50" t="s">
        <v>123</v>
      </c>
      <c r="B53" s="52">
        <v>148.5</v>
      </c>
      <c r="E53" s="23"/>
      <c r="H53" s="3"/>
    </row>
    <row r="54" spans="1:8" ht="15.75" thickBot="1" x14ac:dyDescent="0.3">
      <c r="A54" s="53" t="s">
        <v>124</v>
      </c>
      <c r="B54" s="54"/>
      <c r="E54" s="23"/>
      <c r="H54" s="3"/>
    </row>
    <row r="55" spans="1:8" ht="12.75" x14ac:dyDescent="0.2">
      <c r="A55" s="4"/>
      <c r="H55" s="3"/>
    </row>
  </sheetData>
  <customSheetViews>
    <customSheetView guid="{8386F830-B269-4ACC-A789-9E42C0FB51D1}" showGridLines="0" topLeftCell="B1">
      <pane ySplit="5" topLeftCell="A33" activePane="bottomLeft" state="frozen"/>
      <selection pane="bottomLeft" activeCell="D52" sqref="D52"/>
      <pageMargins left="0.5" right="0.59" top="0.66" bottom="0.64" header="0.4921259845" footer="0.4921259845"/>
      <pageSetup paperSize="9" scale="80" orientation="landscape" r:id="rId1"/>
      <headerFooter alignWithMargins="0"/>
    </customSheetView>
    <customSheetView guid="{C44CE6ED-446D-4E43-AC42-1BADDBA87353}" showGridLines="0">
      <pane ySplit="5" topLeftCell="A27" activePane="bottomLeft" state="frozen"/>
      <selection pane="bottomLeft" activeCell="H47" sqref="H47"/>
      <pageMargins left="0.5" right="0.59" top="0.66" bottom="0.64" header="0.4921259845" footer="0.4921259845"/>
      <pageSetup paperSize="9" scale="80" orientation="landscape" r:id="rId2"/>
      <headerFooter alignWithMargins="0"/>
    </customSheetView>
  </customSheetViews>
  <phoneticPr fontId="5" type="noConversion"/>
  <pageMargins left="0.5" right="0.59" top="0.66" bottom="0.64" header="0.4921259845" footer="0.4921259845"/>
  <pageSetup paperSize="9" scale="80" orientation="landscape" r:id="rId3"/>
  <headerFooter alignWithMargins="0"/>
  <ignoredErrors>
    <ignoredError sqref="I9:I21 I7:I8 I22" formulaRange="1"/>
    <ignoredError sqref="H10:H18 H7:H8" numberStoredAsText="1"/>
    <ignoredError sqref="I23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1" sqref="F21"/>
    </sheetView>
  </sheetViews>
  <sheetFormatPr defaultRowHeight="12.75" x14ac:dyDescent="0.2"/>
  <cols>
    <col min="1" max="1" width="75.140625" customWidth="1"/>
    <col min="2" max="2" width="13.5703125" customWidth="1"/>
    <col min="3" max="3" width="14" bestFit="1" customWidth="1"/>
    <col min="4" max="4" width="13.85546875" customWidth="1"/>
    <col min="5" max="8" width="14" bestFit="1" customWidth="1"/>
    <col min="9" max="9" width="12.140625" customWidth="1"/>
    <col min="10" max="10" width="12.42578125" customWidth="1"/>
    <col min="11" max="13" width="12.42578125" bestFit="1" customWidth="1"/>
  </cols>
  <sheetData>
    <row r="1" spans="1:256" s="301" customFormat="1" ht="15" customHeight="1" x14ac:dyDescent="0.2">
      <c r="A1" s="284" t="s">
        <v>245</v>
      </c>
      <c r="B1" s="297"/>
      <c r="C1" s="297"/>
      <c r="D1" s="298"/>
      <c r="E1" s="298"/>
      <c r="F1" s="302"/>
      <c r="H1" s="302" t="s">
        <v>154</v>
      </c>
    </row>
    <row r="2" spans="1:256" s="302" customFormat="1" ht="15" customHeight="1" x14ac:dyDescent="0.2">
      <c r="A2" s="303" t="s">
        <v>246</v>
      </c>
      <c r="B2" s="304"/>
      <c r="C2" s="305"/>
      <c r="D2" s="305"/>
      <c r="E2" s="305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spans="1:256" s="301" customFormat="1" ht="15" customHeight="1" x14ac:dyDescent="0.2">
      <c r="A3" s="306"/>
      <c r="B3" s="307"/>
      <c r="C3" s="308"/>
      <c r="D3" s="298"/>
      <c r="E3" s="298"/>
    </row>
    <row r="4" spans="1:256" s="301" customFormat="1" ht="15" customHeight="1" x14ac:dyDescent="0.2">
      <c r="A4" s="309"/>
      <c r="B4" s="310"/>
      <c r="D4" s="298"/>
      <c r="E4" s="298"/>
      <c r="F4" s="311"/>
    </row>
    <row r="5" spans="1:256" s="335" customFormat="1" ht="15" customHeight="1" x14ac:dyDescent="0.2">
      <c r="A5" s="333" t="s">
        <v>43</v>
      </c>
      <c r="B5" s="334" t="s">
        <v>144</v>
      </c>
      <c r="C5" s="334" t="s">
        <v>82</v>
      </c>
      <c r="D5" s="334" t="s">
        <v>81</v>
      </c>
      <c r="E5" s="334" t="s">
        <v>80</v>
      </c>
      <c r="F5" s="334" t="s">
        <v>271</v>
      </c>
      <c r="G5" s="334" t="s">
        <v>286</v>
      </c>
      <c r="H5" s="334" t="s">
        <v>272</v>
      </c>
      <c r="I5" s="334" t="s">
        <v>287</v>
      </c>
      <c r="J5" s="334" t="s">
        <v>288</v>
      </c>
      <c r="K5" s="334" t="s">
        <v>289</v>
      </c>
      <c r="L5" s="334" t="s">
        <v>290</v>
      </c>
      <c r="M5" s="334" t="s">
        <v>291</v>
      </c>
      <c r="N5" s="334" t="s">
        <v>292</v>
      </c>
      <c r="O5" s="334" t="s">
        <v>293</v>
      </c>
      <c r="P5" s="334" t="s">
        <v>294</v>
      </c>
    </row>
    <row r="6" spans="1:256" s="1" customFormat="1" ht="15" x14ac:dyDescent="0.25">
      <c r="A6" s="96"/>
      <c r="B6" s="75"/>
      <c r="C6" s="76"/>
      <c r="D6" s="76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256" ht="15" x14ac:dyDescent="0.25">
      <c r="A7" s="95"/>
      <c r="B7" s="337"/>
      <c r="C7" s="337"/>
      <c r="D7" s="337"/>
      <c r="E7" s="337"/>
      <c r="F7" s="337"/>
      <c r="G7" s="337"/>
      <c r="H7" s="337"/>
      <c r="I7" s="337"/>
      <c r="J7" s="337"/>
      <c r="K7" s="71"/>
      <c r="L7" s="71"/>
      <c r="M7" s="71"/>
      <c r="N7" s="71"/>
      <c r="O7" s="71"/>
      <c r="P7" s="71"/>
    </row>
    <row r="8" spans="1:256" ht="15" x14ac:dyDescent="0.25">
      <c r="A8" s="104" t="s">
        <v>125</v>
      </c>
      <c r="B8" s="78">
        <f t="shared" ref="B8:J8" si="0">((B12*B13+B14*B15+B16*B17+B18*B19+B20*B21+B22*B23)*(B24*1000000/B25))</f>
        <v>0</v>
      </c>
      <c r="C8" s="78">
        <f t="shared" si="0"/>
        <v>0</v>
      </c>
      <c r="D8" s="78">
        <f t="shared" si="0"/>
        <v>0</v>
      </c>
      <c r="E8" s="78">
        <f t="shared" si="0"/>
        <v>0</v>
      </c>
      <c r="F8" s="78">
        <f t="shared" si="0"/>
        <v>0</v>
      </c>
      <c r="G8" s="78">
        <f t="shared" si="0"/>
        <v>0</v>
      </c>
      <c r="H8" s="78">
        <f t="shared" si="0"/>
        <v>0</v>
      </c>
      <c r="I8" s="78">
        <f t="shared" si="0"/>
        <v>0</v>
      </c>
      <c r="J8" s="78">
        <f t="shared" si="0"/>
        <v>0</v>
      </c>
      <c r="K8" s="78">
        <f t="shared" ref="K8:L8" si="1">((K12*K13+K14*K15+K16*K17+K18*K19+K20*K21+K22*K23)*(K24*1000000/K25))</f>
        <v>0</v>
      </c>
      <c r="L8" s="78">
        <f t="shared" si="1"/>
        <v>0</v>
      </c>
      <c r="M8" s="78">
        <f>((M12*M13+M14*M15+M16*M17+M18*M19+M20*M21+M22*M23)*(M24*1000000/M25))</f>
        <v>0</v>
      </c>
      <c r="N8" s="78">
        <f t="shared" ref="N8:P8" si="2">((N12*N13+N14*N15+N16*N17+N18*N19+N20*N21+N22*N23)*(N24*1000000/N25))</f>
        <v>0</v>
      </c>
      <c r="O8" s="78">
        <f t="shared" si="2"/>
        <v>0</v>
      </c>
      <c r="P8" s="78">
        <f t="shared" si="2"/>
        <v>0</v>
      </c>
    </row>
    <row r="9" spans="1:256" ht="15" x14ac:dyDescent="0.25">
      <c r="A9" s="9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256" ht="15" x14ac:dyDescent="0.25">
      <c r="A10" s="104" t="s">
        <v>158</v>
      </c>
      <c r="B10" s="78">
        <f>B8*Parametrit!$I12/Parametrit!$I12</f>
        <v>0</v>
      </c>
      <c r="C10" s="78">
        <f>C8*Parametrit!$I13/Parametrit!$I12</f>
        <v>0</v>
      </c>
      <c r="D10" s="78">
        <f>D8*Parametrit!$I14/Parametrit!$I12</f>
        <v>0</v>
      </c>
      <c r="E10" s="78">
        <f>E8*Parametrit!$I15/Parametrit!$I12</f>
        <v>0</v>
      </c>
      <c r="F10" s="78">
        <f>F8*Parametrit!$I16/Parametrit!$I12</f>
        <v>0</v>
      </c>
      <c r="G10" s="78">
        <f>G8*Parametrit!$I17/Parametrit!$I12</f>
        <v>0</v>
      </c>
      <c r="H10" s="78">
        <f>H8*Parametrit!$I18/Parametrit!$I12</f>
        <v>0</v>
      </c>
      <c r="I10" s="78">
        <f>I8*Parametrit!$I19/Parametrit!$I12</f>
        <v>0</v>
      </c>
      <c r="J10" s="78">
        <f>J8*Parametrit!$I20/Parametrit!$I12</f>
        <v>0</v>
      </c>
      <c r="K10" s="78">
        <f>K8*Parametrit!$I21/Parametrit!$I12</f>
        <v>0</v>
      </c>
      <c r="L10" s="78">
        <f>L8*Parametrit!$I22/Parametrit!$I12</f>
        <v>0</v>
      </c>
      <c r="M10" s="78">
        <f>M8*Parametrit!$I23/Parametrit!$I12</f>
        <v>0</v>
      </c>
      <c r="N10" s="78">
        <f>N8*Parametrit!$I24/Parametrit!$I12</f>
        <v>0</v>
      </c>
      <c r="O10" s="78">
        <f>O8*Parametrit!$I25/Parametrit!$I12</f>
        <v>0</v>
      </c>
      <c r="P10" s="78" t="e">
        <f>P8*Parametrit!$I26/Parametrit!$I12</f>
        <v>#DIV/0!</v>
      </c>
    </row>
    <row r="11" spans="1:256" ht="15" x14ac:dyDescent="0.25">
      <c r="A11" s="98"/>
      <c r="B11" s="80"/>
      <c r="C11" s="80"/>
      <c r="D11" s="80"/>
      <c r="E11" s="8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256" ht="30" x14ac:dyDescent="0.25">
      <c r="A12" s="94" t="s">
        <v>83</v>
      </c>
      <c r="B12" s="82"/>
      <c r="C12" s="82"/>
      <c r="D12" s="82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</row>
    <row r="13" spans="1:256" ht="30" x14ac:dyDescent="0.25">
      <c r="A13" s="94" t="s">
        <v>74</v>
      </c>
      <c r="B13" s="84">
        <v>11</v>
      </c>
      <c r="C13" s="84">
        <v>11</v>
      </c>
      <c r="D13" s="85">
        <v>11</v>
      </c>
      <c r="E13" s="84">
        <v>11</v>
      </c>
      <c r="F13" s="84">
        <v>11</v>
      </c>
      <c r="G13" s="84">
        <v>11</v>
      </c>
      <c r="H13" s="84">
        <v>11</v>
      </c>
      <c r="I13" s="84">
        <v>11</v>
      </c>
      <c r="J13" s="84">
        <v>11</v>
      </c>
      <c r="K13" s="84">
        <v>11</v>
      </c>
      <c r="L13" s="84">
        <v>11</v>
      </c>
      <c r="M13" s="84">
        <v>11</v>
      </c>
      <c r="N13" s="84">
        <v>11</v>
      </c>
      <c r="O13" s="84">
        <v>11</v>
      </c>
      <c r="P13" s="84">
        <v>11</v>
      </c>
    </row>
    <row r="14" spans="1:256" ht="30" x14ac:dyDescent="0.25">
      <c r="A14" s="94" t="s">
        <v>85</v>
      </c>
      <c r="B14" s="82"/>
      <c r="C14" s="82"/>
      <c r="D14" s="82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256" ht="30" x14ac:dyDescent="0.25">
      <c r="A15" s="94" t="s">
        <v>75</v>
      </c>
      <c r="B15" s="86">
        <v>1.1000000000000001</v>
      </c>
      <c r="C15" s="86">
        <v>1.1000000000000001</v>
      </c>
      <c r="D15" s="85">
        <v>1.1000000000000001</v>
      </c>
      <c r="E15" s="86">
        <v>1.1000000000000001</v>
      </c>
      <c r="F15" s="86">
        <v>1.1000000000000001</v>
      </c>
      <c r="G15" s="86">
        <v>1.1000000000000001</v>
      </c>
      <c r="H15" s="86">
        <v>1.1000000000000001</v>
      </c>
      <c r="I15" s="86">
        <v>1.1000000000000001</v>
      </c>
      <c r="J15" s="86">
        <v>1.1000000000000001</v>
      </c>
      <c r="K15" s="86">
        <v>1.1000000000000001</v>
      </c>
      <c r="L15" s="86">
        <v>1.1000000000000001</v>
      </c>
      <c r="M15" s="86">
        <v>1.1000000000000001</v>
      </c>
      <c r="N15" s="86">
        <v>1.1000000000000001</v>
      </c>
      <c r="O15" s="86">
        <v>1.1000000000000001</v>
      </c>
      <c r="P15" s="86">
        <v>1.1000000000000001</v>
      </c>
    </row>
    <row r="16" spans="1:256" ht="30" x14ac:dyDescent="0.25">
      <c r="A16" s="94" t="s">
        <v>84</v>
      </c>
      <c r="B16" s="82"/>
      <c r="C16" s="82"/>
      <c r="D16" s="82"/>
      <c r="E16" s="82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ht="30" x14ac:dyDescent="0.25">
      <c r="A17" s="94" t="s">
        <v>73</v>
      </c>
      <c r="B17" s="86">
        <v>6.8</v>
      </c>
      <c r="C17" s="86">
        <v>6.8</v>
      </c>
      <c r="D17" s="85">
        <v>6.8</v>
      </c>
      <c r="E17" s="86">
        <v>6.8</v>
      </c>
      <c r="F17" s="86">
        <v>6.8</v>
      </c>
      <c r="G17" s="86">
        <v>6.8</v>
      </c>
      <c r="H17" s="86">
        <v>6.8</v>
      </c>
      <c r="I17" s="86">
        <v>6.8</v>
      </c>
      <c r="J17" s="86">
        <v>6.8</v>
      </c>
      <c r="K17" s="86">
        <v>6.8</v>
      </c>
      <c r="L17" s="86">
        <v>6.8</v>
      </c>
      <c r="M17" s="86">
        <v>6.8</v>
      </c>
      <c r="N17" s="86">
        <v>6.8</v>
      </c>
      <c r="O17" s="86">
        <v>6.8</v>
      </c>
      <c r="P17" s="86">
        <v>6.8</v>
      </c>
    </row>
    <row r="18" spans="1:16" ht="30" x14ac:dyDescent="0.25">
      <c r="A18" s="94" t="s">
        <v>86</v>
      </c>
      <c r="B18" s="82"/>
      <c r="C18" s="82"/>
      <c r="D18" s="82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ht="30" x14ac:dyDescent="0.25">
      <c r="A19" s="94" t="s">
        <v>76</v>
      </c>
      <c r="B19" s="86">
        <v>0.5</v>
      </c>
      <c r="C19" s="86">
        <v>0.5</v>
      </c>
      <c r="D19" s="85">
        <v>0.5</v>
      </c>
      <c r="E19" s="86">
        <v>0.5</v>
      </c>
      <c r="F19" s="86">
        <v>0.5</v>
      </c>
      <c r="G19" s="86">
        <v>0.5</v>
      </c>
      <c r="H19" s="86">
        <v>0.5</v>
      </c>
      <c r="I19" s="86">
        <v>0.5</v>
      </c>
      <c r="J19" s="86">
        <v>0.5</v>
      </c>
      <c r="K19" s="86">
        <v>0.5</v>
      </c>
      <c r="L19" s="86">
        <v>0.5</v>
      </c>
      <c r="M19" s="86">
        <v>0.5</v>
      </c>
      <c r="N19" s="86">
        <v>0.5</v>
      </c>
      <c r="O19" s="86">
        <v>0.5</v>
      </c>
      <c r="P19" s="86">
        <v>0.5</v>
      </c>
    </row>
    <row r="20" spans="1:16" ht="30" x14ac:dyDescent="0.25">
      <c r="A20" s="94" t="s">
        <v>87</v>
      </c>
      <c r="B20" s="82"/>
      <c r="C20" s="82"/>
      <c r="D20" s="82"/>
      <c r="E20" s="82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30" x14ac:dyDescent="0.25">
      <c r="A21" s="94" t="s">
        <v>77</v>
      </c>
      <c r="B21" s="86">
        <v>1.1000000000000001</v>
      </c>
      <c r="C21" s="86">
        <v>1.1000000000000001</v>
      </c>
      <c r="D21" s="85">
        <v>1.1000000000000001</v>
      </c>
      <c r="E21" s="86">
        <v>1.1000000000000001</v>
      </c>
      <c r="F21" s="86">
        <v>1.1000000000000001</v>
      </c>
      <c r="G21" s="86">
        <v>1.1000000000000001</v>
      </c>
      <c r="H21" s="86">
        <v>1.1000000000000001</v>
      </c>
      <c r="I21" s="86">
        <v>1.1000000000000001</v>
      </c>
      <c r="J21" s="86">
        <v>1.1000000000000001</v>
      </c>
      <c r="K21" s="86">
        <v>1.1000000000000001</v>
      </c>
      <c r="L21" s="86">
        <v>1.1000000000000001</v>
      </c>
      <c r="M21" s="86">
        <v>1.1000000000000001</v>
      </c>
      <c r="N21" s="86">
        <v>1.1000000000000001</v>
      </c>
      <c r="O21" s="86">
        <v>1.1000000000000001</v>
      </c>
      <c r="P21" s="86">
        <v>1.1000000000000001</v>
      </c>
    </row>
    <row r="22" spans="1:16" ht="30" x14ac:dyDescent="0.25">
      <c r="A22" s="94" t="s">
        <v>88</v>
      </c>
      <c r="B22" s="82"/>
      <c r="C22" s="82"/>
      <c r="D22" s="82"/>
      <c r="E22" s="82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30" x14ac:dyDescent="0.25">
      <c r="A23" s="94" t="s">
        <v>78</v>
      </c>
      <c r="B23" s="86">
        <v>0.55000000000000004</v>
      </c>
      <c r="C23" s="86">
        <v>0.55000000000000004</v>
      </c>
      <c r="D23" s="85">
        <v>0.55000000000000004</v>
      </c>
      <c r="E23" s="86">
        <v>0.55000000000000004</v>
      </c>
      <c r="F23" s="86">
        <v>0.55000000000000004</v>
      </c>
      <c r="G23" s="86">
        <v>0.55000000000000004</v>
      </c>
      <c r="H23" s="86">
        <v>0.55000000000000004</v>
      </c>
      <c r="I23" s="86">
        <v>0.55000000000000004</v>
      </c>
      <c r="J23" s="86">
        <v>0.55000000000000004</v>
      </c>
      <c r="K23" s="86">
        <v>0.55000000000000004</v>
      </c>
      <c r="L23" s="86">
        <v>0.55000000000000004</v>
      </c>
      <c r="M23" s="86">
        <v>0.55000000000000004</v>
      </c>
      <c r="N23" s="86">
        <v>0.55000000000000004</v>
      </c>
      <c r="O23" s="86">
        <v>0.55000000000000004</v>
      </c>
      <c r="P23" s="86">
        <v>0.55000000000000004</v>
      </c>
    </row>
    <row r="24" spans="1:16" ht="30" x14ac:dyDescent="0.25">
      <c r="A24" s="94" t="s">
        <v>164</v>
      </c>
      <c r="B24" s="87"/>
      <c r="C24" s="88"/>
      <c r="D24" s="88"/>
      <c r="E24" s="88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5" x14ac:dyDescent="0.25">
      <c r="A25" s="94" t="s">
        <v>89</v>
      </c>
      <c r="B25" s="90">
        <v>8760</v>
      </c>
      <c r="C25" s="90">
        <v>8760</v>
      </c>
      <c r="D25" s="90">
        <v>8760</v>
      </c>
      <c r="E25" s="90">
        <v>8784</v>
      </c>
      <c r="F25" s="91">
        <v>8760</v>
      </c>
      <c r="G25" s="91">
        <v>8760</v>
      </c>
      <c r="H25" s="91">
        <v>8760</v>
      </c>
      <c r="I25" s="91">
        <v>8784</v>
      </c>
      <c r="J25" s="91">
        <v>8760</v>
      </c>
      <c r="K25" s="91">
        <v>8760</v>
      </c>
      <c r="L25" s="91">
        <v>8760</v>
      </c>
      <c r="M25" s="91">
        <v>8784</v>
      </c>
      <c r="N25" s="91">
        <v>8760</v>
      </c>
      <c r="O25" s="91">
        <v>8760</v>
      </c>
      <c r="P25" s="91">
        <v>8760</v>
      </c>
    </row>
    <row r="26" spans="1:16" ht="15" x14ac:dyDescent="0.25">
      <c r="A26" s="99"/>
      <c r="B26" s="71"/>
      <c r="C26" s="71"/>
      <c r="D26" s="92"/>
      <c r="E26" s="92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1:16" ht="15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1:16" ht="15" x14ac:dyDescent="0.25">
      <c r="A28" s="10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ht="15" x14ac:dyDescent="0.25">
      <c r="A29" s="101" t="s">
        <v>156</v>
      </c>
      <c r="B29" s="101"/>
      <c r="C29" s="102"/>
      <c r="D29" s="103"/>
      <c r="E29" s="93" t="e">
        <f>(((Parametrit!B46/Parametrit!B43)*(B8*(E24/B24)))+((Parametrit!B46/Parametrit!B43)*(C8*(E24/C24)))+((Parametrit!B46/Parametrit!B43)*(D8*(E24/D24)))+((Parametrit!B46/Parametrit!B43)*(E8*(E24/E24))))/4</f>
        <v>#DIV/0!</v>
      </c>
      <c r="F29" s="93" t="e">
        <f>(((Parametrit!B47/Parametrit!B43)*(B8*(F24/B24)))+((Parametrit!B47/Parametrit!B43)*(C8*(F24/C24)))+((Parametrit!B47/Parametrit!B43)*(D8*(F24/D24)))+((Parametrit!B47/Parametrit!B43)*(E8*(F24/E24))))/4</f>
        <v>#DIV/0!</v>
      </c>
      <c r="G29" s="93" t="e">
        <f>(((Parametrit!B48/Parametrit!B43)*(B8*(G24/B24)))+((Parametrit!B48/Parametrit!B43)*(C8*(G24/C24)))+((Parametrit!B48/Parametrit!B43)*(D8*(G24/D24)))+((Parametrit!B48/Parametrit!B43)*(E8*(G24/E24))))/4</f>
        <v>#DIV/0!</v>
      </c>
      <c r="H29" s="93" t="e">
        <f>(((Parametrit!B49/Parametrit!B43)*(B8*(H24/B24)))+((Parametrit!B49/Parametrit!B43)*(C8*(H24/C24)))+((Parametrit!B49/Parametrit!B43)*(D8*(H24/D24)))+((Parametrit!B49/Parametrit!B43)*(E8*(H24/E24))))/4</f>
        <v>#DIV/0!</v>
      </c>
      <c r="I29" s="93" t="e">
        <f>(((Parametrit!I18/Parametrit!I11)*(B8*(I24/B24)))+((Parametrit!I18/Parametrit!I12)*(C8*(I24/C24)))+((Parametrit!I18/Parametrit!I13)*(D8*(I24/D24)))+((Parametrit!I18/Parametrit!I14)*(E8*(I24/E24)))+((Parametrit!I18/Parametrit!I15)*(F8*(I24/F24)))+((Parametrit!I18/Parametrit!I16)*(G8*(I24/G24))))/6</f>
        <v>#DIV/0!</v>
      </c>
      <c r="J29" s="93" t="e">
        <f>(((Parametrit!I19/Parametrit!I11)*(B8*(J24/B24)))+((Parametrit!I19/Parametrit!I12)*(C8*(J24/C24)))+((Parametrit!I19/Parametrit!I13)*(D8*(J24/D24)))+((Parametrit!I19/Parametrit!I14)*(E8*(J24/E24)))+((Parametrit!I19/Parametrit!I15)*(F8*(J24/F24)))+((Parametrit!I19/Parametrit!I16)*(G8*(J24/G24))))/6</f>
        <v>#DIV/0!</v>
      </c>
      <c r="K29" s="93" t="e">
        <f>(((Parametrit!I20/Parametrit!I11)*(B8*(K24/B24)))+((Parametrit!I20/Parametrit!I12)*(C8*(K24/C24)))+((Parametrit!I20/Parametrit!I13)*(D8*(K24/D24)))+((Parametrit!I20/Parametrit!I14)*(E8*(K24/E24)))+((Parametrit!I20/Parametrit!I15)*(F8*(K24/F24)))+((Parametrit!I20/Parametrit!I16)*(G8*(K24/G24))))/6</f>
        <v>#DIV/0!</v>
      </c>
      <c r="L29" s="93" t="e">
        <f>(((Parametrit!I21/Parametrit!I11)*(B8*(L24/B24)))+((Parametrit!I21/Parametrit!I12)*(C8*(L24/C24)))+((Parametrit!I21/Parametrit!I13)*(D8*(L24/D24)))+((Parametrit!I21/Parametrit!I14)*(E8*(L24/E24)))+((Parametrit!I21/Parametrit!I15)*(F8*(L24/F24)))+((Parametrit!I21/Parametrit!I16)*(G8*(L24/G24))))/6</f>
        <v>#DIV/0!</v>
      </c>
      <c r="M29" s="93" t="e">
        <f>(((Parametrit!I23/Parametrit!I12)*(E8*(M24/E24)))+((Parametrit!I23/Parametrit!I12)*(F8*(M24/F24)))+((Parametrit!I23/Parametrit!I12)*(G8*(M24/G24)))+((Parametrit!I23/Parametrit!I12)*(H8*(M24/H24)))+((Parametrit!I23/Parametrit!I12)*(I8*(M24/I24)))+((Parametrit!I23/Parametrit!I12)*(J8*(M24/J24)))+((Parametrit!I23/Parametrit!I12)*(K8*(M24/K24)))+((Parametrit!I23/Parametrit!I12)*(L8*(M24/L24))))/8</f>
        <v>#DIV/0!</v>
      </c>
      <c r="N29" s="93" t="e">
        <f>(((Parametrit!I24/Parametrit!I12)*(E8*(N24/E24)))+((Parametrit!I24/Parametrit!I12)*(F8*(N24/F24)))+((Parametrit!I24/Parametrit!I12)*(G8*(N24/G24)))+((Parametrit!I24/Parametrit!I12)*(H8*(N24/H24)))+((Parametrit!I24/Parametrit!I12)*(I8*(N24/I24)))+((Parametrit!I24/Parametrit!I12)*(J8*(N24/J24)))+((Parametrit!I24/Parametrit!I12)*(K8*(N24/K24)))+((Parametrit!I24/Parametrit!I12)*(L8*(N24/L24))))/8</f>
        <v>#DIV/0!</v>
      </c>
      <c r="O29" s="93" t="e">
        <f>(((Parametrit!I25/Parametrit!I12)*(E8*(O24/E24)))+((Parametrit!I25/Parametrit!I12)*(F8*(O24/F24)))+((Parametrit!I25/Parametrit!I12)*(G8*(O24/G24)))+((Parametrit!I25/Parametrit!I12)*(H8*(O24/H24)))+((Parametrit!I25/Parametrit!I12)*(I8*(O24/I24)))+((Parametrit!I25/Parametrit!I12)*(J8*(O24/J24)))+((Parametrit!I25/Parametrit!I12)*(K8*(O24/K24)))+((Parametrit!I25/Parametrit!I12)*(L8*(O24/L24))))/8</f>
        <v>#DIV/0!</v>
      </c>
      <c r="P29" s="93" t="e">
        <f>(((Parametrit!I26/Parametrit!I12)*(E8*(P24/E24)))+((Parametrit!I26/Parametrit!I12)*(F8*(P24/F24)))+((Parametrit!I26/Parametrit!I12)*(G8*(P24/G24)))+((Parametrit!I26/Parametrit!I12)*(H8*(P24/H24)))+((Parametrit!I26/Parametrit!I12)*(I8*(P24/I24)))+((Parametrit!I26/Parametrit!I12)*(J8*(P24/J24)))+((Parametrit!I26/Parametrit!I12)*(K8*(P24/K24)))+((Parametrit!I26/Parametrit!I12)*(L8*(P24/L24))))/8</f>
        <v>#DIV/0!</v>
      </c>
    </row>
    <row r="30" spans="1:16" ht="15" x14ac:dyDescent="0.25">
      <c r="A30" s="100"/>
      <c r="B30" s="71"/>
      <c r="C30" s="71"/>
      <c r="D30" s="71"/>
      <c r="E30" s="153"/>
      <c r="F30" s="71"/>
      <c r="G30" s="71"/>
      <c r="H30" s="71"/>
      <c r="I30" s="153"/>
      <c r="J30" s="71"/>
      <c r="K30" s="71"/>
      <c r="L30" s="71"/>
      <c r="M30" s="71"/>
    </row>
    <row r="31" spans="1:16" ht="15" x14ac:dyDescent="0.25">
      <c r="A31" s="71"/>
      <c r="B31" s="71"/>
      <c r="C31" s="71"/>
      <c r="D31" s="71"/>
      <c r="E31" s="153"/>
      <c r="F31" s="71"/>
      <c r="G31" s="71"/>
      <c r="H31" s="71"/>
      <c r="I31" s="71"/>
      <c r="J31" s="71"/>
      <c r="K31" s="71"/>
      <c r="L31" s="71"/>
      <c r="M31" s="71"/>
    </row>
    <row r="32" spans="1:16" ht="15" x14ac:dyDescent="0.25">
      <c r="A32" s="70" t="s">
        <v>115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45" x14ac:dyDescent="0.25">
      <c r="A33" s="48" t="s">
        <v>157</v>
      </c>
      <c r="B33" s="71"/>
      <c r="C33" s="71"/>
      <c r="D33" s="71"/>
      <c r="E33" s="337"/>
      <c r="F33" s="337"/>
      <c r="G33" s="337"/>
      <c r="H33" s="337"/>
      <c r="I33" s="337"/>
      <c r="J33" s="337"/>
      <c r="K33" s="71"/>
      <c r="L33" s="71"/>
      <c r="M33" s="71"/>
    </row>
    <row r="34" spans="1:13" ht="15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x14ac:dyDescent="0.25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3" ht="15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</sheetData>
  <customSheetViews>
    <customSheetView guid="{8386F830-B269-4ACC-A789-9E42C0FB51D1}" showPageBreaks="1" printArea="1">
      <pane ySplit="5" topLeftCell="A6" activePane="bottomLeft" state="frozen"/>
      <selection pane="bottomLeft" activeCell="B12" sqref="B12"/>
      <pageMargins left="0.17" right="0.16" top="0.98425196850393704" bottom="0.98425196850393704" header="0.51181102362204722" footer="0.51181102362204722"/>
      <pageSetup paperSize="9" scale="65" orientation="landscape" r:id="rId1"/>
      <headerFooter alignWithMargins="0"/>
    </customSheetView>
    <customSheetView guid="{C44CE6ED-446D-4E43-AC42-1BADDBA87353}" showPageBreaks="1" printArea="1">
      <pane ySplit="5" topLeftCell="A6" activePane="bottomLeft" state="frozen"/>
      <selection pane="bottomLeft" activeCell="D10" sqref="D10"/>
      <pageMargins left="0.17" right="0.16" top="0.98425196850393704" bottom="0.98425196850393704" header="0.51181102362204722" footer="0.51181102362204722"/>
      <pageSetup paperSize="9" scale="65" orientation="landscape" r:id="rId2"/>
      <headerFooter alignWithMargins="0"/>
    </customSheetView>
  </customSheetViews>
  <phoneticPr fontId="5" type="noConversion"/>
  <pageMargins left="0.17" right="0.16" top="0.98425196850393704" bottom="0.98425196850393704" header="0.51181102362204722" footer="0.51181102362204722"/>
  <pageSetup paperSize="9" scale="65" orientation="landscape" r:id="rId3"/>
  <headerFooter alignWithMargins="0"/>
  <ignoredErrors>
    <ignoredError sqref="B5:C5 D4:F5 G5:P5" numberStoredAsText="1"/>
    <ignoredError sqref="F29:G29 J29:K29 N29:P2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75"/>
  <sheetViews>
    <sheetView topLeftCell="A31" zoomScale="90" zoomScaleNormal="90" workbookViewId="0">
      <selection activeCell="B43" sqref="B43"/>
    </sheetView>
  </sheetViews>
  <sheetFormatPr defaultRowHeight="15" x14ac:dyDescent="0.25"/>
  <cols>
    <col min="1" max="1" width="49.140625" style="92" customWidth="1"/>
    <col min="2" max="2" width="27.140625" style="92" customWidth="1"/>
    <col min="3" max="3" width="18.7109375" style="92" customWidth="1"/>
    <col min="4" max="4" width="18.28515625" style="92" customWidth="1"/>
    <col min="5" max="5" width="16" style="92" customWidth="1"/>
    <col min="6" max="6" width="28.5703125" style="92" customWidth="1"/>
    <col min="7" max="7" width="15.42578125" style="92" customWidth="1"/>
    <col min="8" max="9" width="16" style="92" customWidth="1"/>
    <col min="10" max="10" width="15.42578125" style="92" customWidth="1"/>
    <col min="11" max="11" width="14.85546875" style="92" customWidth="1"/>
    <col min="12" max="12" width="16.7109375" style="92" customWidth="1"/>
    <col min="13" max="13" width="13" style="92" customWidth="1"/>
    <col min="14" max="16384" width="9.140625" style="92"/>
  </cols>
  <sheetData>
    <row r="1" spans="1:32" x14ac:dyDescent="0.25">
      <c r="A1" s="480" t="s">
        <v>357</v>
      </c>
      <c r="B1" s="479"/>
      <c r="C1" s="479"/>
      <c r="D1" s="382"/>
      <c r="E1" s="382"/>
      <c r="F1" s="382"/>
      <c r="G1" s="382"/>
      <c r="H1" s="382"/>
      <c r="I1" s="382"/>
      <c r="J1" s="382"/>
      <c r="K1" s="347"/>
      <c r="L1" s="382"/>
      <c r="M1" s="347"/>
      <c r="N1" s="347"/>
      <c r="O1" s="1"/>
      <c r="P1" s="1"/>
      <c r="Q1" s="1"/>
      <c r="R1" s="1"/>
      <c r="S1" s="1"/>
      <c r="T1" s="1"/>
      <c r="U1" s="1"/>
      <c r="V1"/>
      <c r="W1"/>
      <c r="X1"/>
      <c r="Y1"/>
      <c r="Z1"/>
      <c r="AA1"/>
      <c r="AB1"/>
      <c r="AC1"/>
      <c r="AD1"/>
      <c r="AE1"/>
      <c r="AF1"/>
    </row>
    <row r="2" spans="1:32" ht="57.75" x14ac:dyDescent="0.25">
      <c r="A2" s="441" t="s">
        <v>358</v>
      </c>
      <c r="B2" s="478"/>
      <c r="C2" s="472" t="s">
        <v>351</v>
      </c>
      <c r="D2" s="472" t="s">
        <v>350</v>
      </c>
      <c r="E2" s="472" t="s">
        <v>349</v>
      </c>
      <c r="F2" s="477" t="s">
        <v>348</v>
      </c>
      <c r="G2" s="476"/>
      <c r="H2" s="475"/>
      <c r="I2" s="474"/>
      <c r="J2" s="473"/>
      <c r="K2" s="472" t="s">
        <v>347</v>
      </c>
      <c r="L2" s="382"/>
      <c r="M2" s="347"/>
      <c r="N2" s="347"/>
      <c r="O2" s="1"/>
      <c r="P2" s="1"/>
      <c r="Q2" s="1"/>
      <c r="R2" s="1"/>
      <c r="S2" s="1"/>
      <c r="T2" s="1"/>
      <c r="U2" s="1"/>
      <c r="V2"/>
      <c r="W2"/>
      <c r="X2"/>
      <c r="Y2"/>
      <c r="Z2"/>
      <c r="AA2"/>
      <c r="AB2"/>
      <c r="AC2"/>
      <c r="AD2"/>
      <c r="AE2"/>
      <c r="AF2"/>
    </row>
    <row r="3" spans="1:32" ht="46.5" customHeight="1" x14ac:dyDescent="0.25">
      <c r="A3" s="471"/>
      <c r="B3" s="440"/>
      <c r="C3" s="470"/>
      <c r="D3" s="440"/>
      <c r="E3" s="470"/>
      <c r="F3" s="440"/>
      <c r="G3" s="469"/>
      <c r="H3" s="468" t="s">
        <v>126</v>
      </c>
      <c r="I3" s="467"/>
      <c r="J3" s="467"/>
      <c r="K3" s="439"/>
      <c r="L3" s="440"/>
      <c r="M3" s="347"/>
      <c r="N3" s="347"/>
      <c r="O3" s="1"/>
      <c r="P3" s="1"/>
      <c r="Q3" s="1"/>
      <c r="R3" s="1"/>
      <c r="S3" s="1"/>
      <c r="T3" s="1"/>
      <c r="U3" s="1"/>
      <c r="V3"/>
      <c r="W3"/>
      <c r="X3"/>
      <c r="Y3"/>
      <c r="Z3"/>
      <c r="AA3"/>
      <c r="AB3"/>
      <c r="AC3"/>
      <c r="AD3"/>
      <c r="AE3"/>
      <c r="AF3"/>
    </row>
    <row r="4" spans="1:32" ht="72.75" x14ac:dyDescent="0.3">
      <c r="A4" s="466" t="s">
        <v>127</v>
      </c>
      <c r="B4" s="433" t="s">
        <v>147</v>
      </c>
      <c r="C4" s="465" t="s">
        <v>359</v>
      </c>
      <c r="D4" s="433" t="s">
        <v>360</v>
      </c>
      <c r="E4" s="465" t="s">
        <v>361</v>
      </c>
      <c r="F4" s="433" t="s">
        <v>128</v>
      </c>
      <c r="G4" s="464" t="s">
        <v>339</v>
      </c>
      <c r="H4" s="463" t="s">
        <v>129</v>
      </c>
      <c r="I4" s="430" t="s">
        <v>130</v>
      </c>
      <c r="J4" s="462" t="s">
        <v>131</v>
      </c>
      <c r="K4" s="431" t="s">
        <v>346</v>
      </c>
      <c r="L4" s="433" t="s">
        <v>345</v>
      </c>
      <c r="M4" s="347"/>
      <c r="N4" s="460"/>
      <c r="O4" s="1"/>
      <c r="P4" s="1"/>
      <c r="Q4" s="1"/>
      <c r="R4" s="1"/>
      <c r="S4" s="1"/>
      <c r="T4" s="1"/>
      <c r="U4"/>
      <c r="V4"/>
      <c r="W4"/>
      <c r="X4"/>
      <c r="Y4"/>
      <c r="Z4"/>
      <c r="AA4"/>
      <c r="AB4"/>
      <c r="AC4"/>
      <c r="AD4"/>
      <c r="AE4"/>
      <c r="AF4"/>
    </row>
    <row r="5" spans="1:32" ht="16.5" x14ac:dyDescent="0.3">
      <c r="A5" s="482"/>
      <c r="B5" s="483"/>
      <c r="C5" s="484"/>
      <c r="D5" s="485"/>
      <c r="E5" s="484"/>
      <c r="F5" s="486"/>
      <c r="G5" s="486"/>
      <c r="H5" s="487"/>
      <c r="I5" s="488"/>
      <c r="J5" s="489"/>
      <c r="K5" s="490"/>
      <c r="L5" s="461">
        <f>SUMPRODUCT(H5:J5,H28:J28)</f>
        <v>0</v>
      </c>
      <c r="M5" s="347"/>
      <c r="N5" s="460"/>
      <c r="O5" s="1"/>
      <c r="P5" s="1"/>
      <c r="Q5" s="1"/>
      <c r="R5" s="1"/>
      <c r="S5" s="1"/>
      <c r="T5" s="1"/>
      <c r="U5"/>
      <c r="V5"/>
      <c r="W5"/>
      <c r="X5"/>
      <c r="Y5"/>
      <c r="Z5"/>
      <c r="AA5"/>
      <c r="AB5"/>
      <c r="AC5"/>
      <c r="AD5"/>
      <c r="AE5"/>
      <c r="AF5"/>
    </row>
    <row r="6" spans="1:32" x14ac:dyDescent="0.25">
      <c r="A6" s="459"/>
      <c r="B6" s="458"/>
      <c r="C6" s="457"/>
      <c r="D6" s="457"/>
      <c r="E6" s="456"/>
      <c r="F6" s="456"/>
      <c r="G6" s="456"/>
      <c r="H6" s="455"/>
      <c r="I6" s="382"/>
      <c r="J6" s="382"/>
      <c r="K6" s="382"/>
      <c r="L6" s="382"/>
      <c r="M6" s="382"/>
      <c r="N6" s="38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57.75" x14ac:dyDescent="0.25">
      <c r="A7" s="347"/>
      <c r="B7" s="454" t="s">
        <v>362</v>
      </c>
      <c r="C7" s="454" t="s">
        <v>344</v>
      </c>
      <c r="D7" s="454" t="s">
        <v>133</v>
      </c>
      <c r="E7" s="454" t="s">
        <v>134</v>
      </c>
      <c r="F7" s="347"/>
      <c r="G7" s="454" t="s">
        <v>135</v>
      </c>
      <c r="H7" s="347"/>
      <c r="I7" s="347"/>
      <c r="J7" s="347"/>
      <c r="K7" s="347"/>
      <c r="L7" s="347"/>
      <c r="M7" s="347"/>
      <c r="N7" s="347"/>
      <c r="O7" s="1"/>
      <c r="P7" s="1"/>
      <c r="Q7" s="1"/>
      <c r="R7" s="1"/>
      <c r="S7" s="1"/>
      <c r="T7" s="1"/>
      <c r="U7" s="1"/>
      <c r="V7"/>
      <c r="W7"/>
      <c r="X7"/>
      <c r="Y7"/>
      <c r="Z7"/>
      <c r="AA7"/>
      <c r="AB7"/>
      <c r="AC7"/>
      <c r="AD7"/>
      <c r="AE7"/>
      <c r="AF7"/>
    </row>
    <row r="8" spans="1:32" x14ac:dyDescent="0.25">
      <c r="A8" s="347"/>
      <c r="B8" s="422">
        <f>Tehostamiskannustin!H61*1000*EXP(K5*0.739692738251245-0.156900556645566)</f>
        <v>0</v>
      </c>
      <c r="C8" s="452" t="e">
        <f>B8/C5</f>
        <v>#DIV/0!</v>
      </c>
      <c r="D8" s="453">
        <f>C5-B8</f>
        <v>0</v>
      </c>
      <c r="E8" s="452" t="e">
        <f>D8/C5</f>
        <v>#DIV/0!</v>
      </c>
      <c r="F8" s="347"/>
      <c r="G8" s="451" t="e">
        <f>1-(C8^(1/4))*(1-B27)</f>
        <v>#DIV/0!</v>
      </c>
      <c r="H8" s="347"/>
      <c r="I8" s="446"/>
      <c r="J8" s="450"/>
      <c r="K8" s="347"/>
      <c r="L8" s="347"/>
      <c r="M8" s="347"/>
      <c r="N8" s="347"/>
      <c r="O8" s="1"/>
      <c r="P8" s="1"/>
      <c r="Q8" s="1"/>
      <c r="R8" s="1"/>
      <c r="S8" s="1"/>
      <c r="T8" s="1"/>
      <c r="U8" s="1"/>
      <c r="V8"/>
      <c r="W8"/>
      <c r="X8"/>
      <c r="Y8"/>
      <c r="Z8"/>
      <c r="AA8"/>
      <c r="AB8"/>
      <c r="AC8"/>
      <c r="AD8"/>
      <c r="AE8"/>
      <c r="AF8"/>
    </row>
    <row r="9" spans="1:32" x14ac:dyDescent="0.25">
      <c r="A9" s="347"/>
      <c r="B9" s="448"/>
      <c r="C9" s="449"/>
      <c r="D9" s="448"/>
      <c r="E9" s="447"/>
      <c r="F9" s="447"/>
      <c r="G9" s="347"/>
      <c r="H9" s="347"/>
      <c r="I9" s="446"/>
      <c r="J9" s="347"/>
      <c r="K9" s="347"/>
      <c r="L9" s="347"/>
      <c r="M9" s="347"/>
      <c r="N9" s="347"/>
      <c r="O9" s="1"/>
      <c r="P9" s="1"/>
      <c r="Q9" s="1"/>
      <c r="R9" s="1"/>
      <c r="S9" s="1"/>
      <c r="T9" s="1"/>
      <c r="U9" s="1"/>
      <c r="V9"/>
      <c r="W9"/>
      <c r="X9"/>
      <c r="Y9"/>
      <c r="Z9"/>
      <c r="AA9"/>
      <c r="AB9"/>
      <c r="AC9"/>
      <c r="AD9"/>
      <c r="AE9"/>
      <c r="AF9"/>
    </row>
    <row r="10" spans="1:32" x14ac:dyDescent="0.25">
      <c r="A10" s="347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1"/>
      <c r="P10" s="1"/>
      <c r="Q10" s="1"/>
      <c r="R10" s="1"/>
      <c r="S10" s="1"/>
      <c r="T10" s="1"/>
      <c r="U10" s="1"/>
      <c r="V10"/>
      <c r="W10"/>
      <c r="X10"/>
      <c r="Y10"/>
      <c r="Z10"/>
      <c r="AA10"/>
      <c r="AB10"/>
      <c r="AC10"/>
      <c r="AD10"/>
      <c r="AE10"/>
      <c r="AF10"/>
    </row>
    <row r="11" spans="1:32" ht="28.5" x14ac:dyDescent="0.25">
      <c r="A11" s="445" t="s">
        <v>343</v>
      </c>
      <c r="B11" s="444"/>
      <c r="C11" s="347"/>
      <c r="D11" s="347"/>
      <c r="E11" s="347"/>
      <c r="F11" s="443"/>
      <c r="G11" s="443"/>
      <c r="H11" s="347"/>
      <c r="I11" s="347"/>
      <c r="J11" s="442"/>
      <c r="K11" s="347"/>
      <c r="L11" s="347"/>
      <c r="M11" s="347"/>
      <c r="N11" s="347"/>
      <c r="O11" s="1"/>
      <c r="P11" s="1"/>
      <c r="Q11" s="1"/>
      <c r="R11" s="1"/>
      <c r="S11" s="1"/>
      <c r="T11" s="1"/>
      <c r="U11" s="1"/>
      <c r="V11"/>
      <c r="W11"/>
      <c r="X11"/>
      <c r="Y11"/>
      <c r="Z11"/>
      <c r="AA11"/>
      <c r="AB11"/>
      <c r="AC11"/>
      <c r="AD11"/>
      <c r="AE11"/>
      <c r="AF11"/>
    </row>
    <row r="12" spans="1:32" ht="29.25" x14ac:dyDescent="0.25">
      <c r="A12" s="441" t="s">
        <v>353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1"/>
      <c r="P12" s="1"/>
      <c r="Q12" s="1"/>
      <c r="R12" s="1"/>
      <c r="S12" s="1"/>
      <c r="T12" s="1"/>
      <c r="U12" s="1"/>
      <c r="V12"/>
      <c r="W12"/>
      <c r="X12"/>
      <c r="Y12"/>
      <c r="Z12"/>
      <c r="AA12"/>
      <c r="AB12"/>
      <c r="AC12"/>
      <c r="AD12"/>
      <c r="AE12"/>
      <c r="AF12"/>
    </row>
    <row r="13" spans="1:32" x14ac:dyDescent="0.25">
      <c r="A13" s="393"/>
      <c r="B13" s="434"/>
      <c r="C13" s="434"/>
      <c r="D13" s="440"/>
      <c r="E13" s="434"/>
      <c r="F13" s="434"/>
      <c r="G13" s="439"/>
      <c r="H13" s="439"/>
      <c r="I13" s="438" t="s">
        <v>126</v>
      </c>
      <c r="J13" s="437"/>
      <c r="K13" s="436"/>
      <c r="L13" s="435"/>
      <c r="M13" s="434"/>
      <c r="N13" s="347"/>
      <c r="O13" s="1"/>
      <c r="P13" s="1"/>
      <c r="Q13" s="1"/>
      <c r="R13" s="1"/>
      <c r="S13" s="1"/>
      <c r="T13" s="1"/>
      <c r="U13" s="1"/>
      <c r="V13"/>
      <c r="W13"/>
      <c r="X13"/>
      <c r="Y13"/>
      <c r="Z13"/>
      <c r="AA13"/>
      <c r="AB13"/>
      <c r="AC13"/>
      <c r="AD13"/>
      <c r="AE13"/>
      <c r="AF13"/>
    </row>
    <row r="14" spans="1:32" ht="100.5" x14ac:dyDescent="0.25">
      <c r="A14" s="433" t="s">
        <v>136</v>
      </c>
      <c r="B14" s="428" t="s">
        <v>342</v>
      </c>
      <c r="C14" s="428" t="s">
        <v>341</v>
      </c>
      <c r="D14" s="433" t="s">
        <v>340</v>
      </c>
      <c r="E14" s="432" t="s">
        <v>363</v>
      </c>
      <c r="F14" s="432" t="s">
        <v>361</v>
      </c>
      <c r="G14" s="431" t="s">
        <v>128</v>
      </c>
      <c r="H14" s="431" t="s">
        <v>339</v>
      </c>
      <c r="I14" s="430" t="s">
        <v>129</v>
      </c>
      <c r="J14" s="430" t="s">
        <v>130</v>
      </c>
      <c r="K14" s="430" t="s">
        <v>131</v>
      </c>
      <c r="L14" s="429" t="s">
        <v>132</v>
      </c>
      <c r="M14" s="428" t="s">
        <v>338</v>
      </c>
      <c r="N14" s="347"/>
      <c r="O14" s="1"/>
      <c r="P14" s="1"/>
      <c r="Q14" s="1"/>
      <c r="R14" s="1"/>
      <c r="S14" s="1"/>
      <c r="T14" s="1"/>
      <c r="U14" s="1"/>
      <c r="V14"/>
      <c r="W14"/>
      <c r="X14"/>
      <c r="Y14"/>
      <c r="Z14"/>
      <c r="AA14"/>
      <c r="AB14"/>
      <c r="AC14"/>
      <c r="AD14"/>
      <c r="AE14"/>
      <c r="AF14"/>
    </row>
    <row r="15" spans="1:32" x14ac:dyDescent="0.25">
      <c r="A15" s="427">
        <v>2016</v>
      </c>
      <c r="B15" s="426" t="e">
        <f>Tehostamiskannustin!Q65*1000*EXP(M15*0.739692738251245-0.156900556645566)*(D15/B$28)*((1-B$27)^4)*(1-C15)^(-4)</f>
        <v>#DIV/0!</v>
      </c>
      <c r="C15" s="425" t="e">
        <f>G$8</f>
        <v>#DIV/0!</v>
      </c>
      <c r="D15" s="494">
        <v>137.6</v>
      </c>
      <c r="E15" s="402">
        <f>100%*D5</f>
        <v>0</v>
      </c>
      <c r="F15" s="402">
        <f>100%*E5</f>
        <v>0</v>
      </c>
      <c r="G15" s="496">
        <f>101%*F5</f>
        <v>0</v>
      </c>
      <c r="H15" s="497">
        <f>101%*G5</f>
        <v>0</v>
      </c>
      <c r="I15" s="498">
        <f>101%*H5</f>
        <v>0</v>
      </c>
      <c r="J15" s="499">
        <f>101%*I5</f>
        <v>0</v>
      </c>
      <c r="K15" s="500">
        <f>101%*J5</f>
        <v>0</v>
      </c>
      <c r="L15" s="424">
        <f>SUMPRODUCT(I15:K15,H28:J28)</f>
        <v>0</v>
      </c>
      <c r="M15" s="510">
        <f>K$5</f>
        <v>0</v>
      </c>
      <c r="N15" s="347"/>
      <c r="O15" s="1"/>
      <c r="P15" s="1"/>
      <c r="Q15" s="1"/>
      <c r="R15" s="1"/>
      <c r="S15" s="1"/>
      <c r="T15" s="1"/>
      <c r="U15" s="1"/>
      <c r="V15"/>
      <c r="W15"/>
      <c r="X15"/>
      <c r="Y15"/>
      <c r="Z15"/>
      <c r="AA15"/>
      <c r="AB15"/>
      <c r="AC15"/>
      <c r="AD15"/>
      <c r="AE15"/>
      <c r="AF15"/>
    </row>
    <row r="16" spans="1:32" x14ac:dyDescent="0.25">
      <c r="A16" s="405">
        <v>2017</v>
      </c>
      <c r="B16" s="423" t="e">
        <f>Tehostamiskannustin!Q66*1000*EXP(M16*0.739692738251245-0.156900556645566)*(D16/B$28)*((1-B$27)^4)*(1-C16)^(-3)</f>
        <v>#DIV/0!</v>
      </c>
      <c r="C16" s="421" t="e">
        <f>G$8</f>
        <v>#DIV/0!</v>
      </c>
      <c r="D16" s="495">
        <f>102%*D15</f>
        <v>140.352</v>
      </c>
      <c r="E16" s="402">
        <f>E15*100%</f>
        <v>0</v>
      </c>
      <c r="F16" s="402">
        <f>100%*F15</f>
        <v>0</v>
      </c>
      <c r="G16" s="496">
        <f t="shared" ref="G16:K18" si="0">101%*G15</f>
        <v>0</v>
      </c>
      <c r="H16" s="497">
        <f t="shared" si="0"/>
        <v>0</v>
      </c>
      <c r="I16" s="501">
        <f t="shared" si="0"/>
        <v>0</v>
      </c>
      <c r="J16" s="502">
        <f t="shared" si="0"/>
        <v>0</v>
      </c>
      <c r="K16" s="503">
        <f t="shared" si="0"/>
        <v>0</v>
      </c>
      <c r="L16" s="420">
        <f>SUMPRODUCT(I16:K16,H28:J28)</f>
        <v>0</v>
      </c>
      <c r="M16" s="511">
        <f>K$5</f>
        <v>0</v>
      </c>
      <c r="N16" s="347"/>
      <c r="O16" s="1"/>
      <c r="P16" s="1"/>
      <c r="Q16" s="1"/>
      <c r="R16" s="1"/>
      <c r="S16" s="1"/>
      <c r="T16" s="1"/>
      <c r="U16" s="1"/>
      <c r="V16"/>
      <c r="W16"/>
      <c r="X16"/>
      <c r="Y16"/>
      <c r="Z16"/>
      <c r="AA16"/>
      <c r="AB16"/>
      <c r="AC16"/>
      <c r="AD16"/>
      <c r="AE16"/>
      <c r="AF16"/>
    </row>
    <row r="17" spans="1:32" x14ac:dyDescent="0.25">
      <c r="A17" s="405">
        <v>2018</v>
      </c>
      <c r="B17" s="423" t="e">
        <f>Tehostamiskannustin!Q67*1000*EXP(M17*0.739692738251245-0.156900556645566)*(D17/B$28)*((1-B$27)^4)*(1-C17)^(-2)</f>
        <v>#DIV/0!</v>
      </c>
      <c r="C17" s="421" t="e">
        <f>G$8</f>
        <v>#DIV/0!</v>
      </c>
      <c r="D17" s="495">
        <f>102%*D16</f>
        <v>143.15904</v>
      </c>
      <c r="E17" s="402">
        <f>E16*100%</f>
        <v>0</v>
      </c>
      <c r="F17" s="402">
        <f>100%*F16</f>
        <v>0</v>
      </c>
      <c r="G17" s="496">
        <f t="shared" si="0"/>
        <v>0</v>
      </c>
      <c r="H17" s="497">
        <f t="shared" si="0"/>
        <v>0</v>
      </c>
      <c r="I17" s="501">
        <f t="shared" si="0"/>
        <v>0</v>
      </c>
      <c r="J17" s="502">
        <f t="shared" si="0"/>
        <v>0</v>
      </c>
      <c r="K17" s="503">
        <f t="shared" si="0"/>
        <v>0</v>
      </c>
      <c r="L17" s="420">
        <f>SUMPRODUCT(I17:K17,H28:J28)</f>
        <v>0</v>
      </c>
      <c r="M17" s="511">
        <f>K$5</f>
        <v>0</v>
      </c>
      <c r="N17" s="347"/>
      <c r="O17" s="1"/>
      <c r="P17" s="1"/>
      <c r="Q17" s="1"/>
      <c r="R17" s="1"/>
      <c r="S17" s="1"/>
      <c r="T17" s="1"/>
      <c r="U17" s="1"/>
      <c r="V17"/>
      <c r="W17"/>
      <c r="X17"/>
      <c r="Y17"/>
      <c r="Z17"/>
      <c r="AA17"/>
      <c r="AB17"/>
      <c r="AC17"/>
      <c r="AD17"/>
      <c r="AE17"/>
      <c r="AF17"/>
    </row>
    <row r="18" spans="1:32" x14ac:dyDescent="0.25">
      <c r="A18" s="405">
        <v>2019</v>
      </c>
      <c r="B18" s="422" t="e">
        <f>Tehostamiskannustin!Q68*1000*EXP(M18*0.739692738251245-0.156900556645566)*(D18/B$28)*((1-B$27)^4)*(1-C18)^(-1)</f>
        <v>#DIV/0!</v>
      </c>
      <c r="C18" s="421" t="e">
        <f>G$8</f>
        <v>#DIV/0!</v>
      </c>
      <c r="D18" s="495">
        <f>102%*D17</f>
        <v>146.02222080000001</v>
      </c>
      <c r="E18" s="402">
        <f>E17*100%</f>
        <v>0</v>
      </c>
      <c r="F18" s="402">
        <f>100%*F17</f>
        <v>0</v>
      </c>
      <c r="G18" s="496">
        <f t="shared" si="0"/>
        <v>0</v>
      </c>
      <c r="H18" s="504">
        <f t="shared" si="0"/>
        <v>0</v>
      </c>
      <c r="I18" s="505">
        <f t="shared" si="0"/>
        <v>0</v>
      </c>
      <c r="J18" s="506">
        <f t="shared" si="0"/>
        <v>0</v>
      </c>
      <c r="K18" s="507">
        <f t="shared" si="0"/>
        <v>0</v>
      </c>
      <c r="L18" s="420">
        <f>SUMPRODUCT(I18:K18,H$28:J$28)</f>
        <v>0</v>
      </c>
      <c r="M18" s="512">
        <f>K$5</f>
        <v>0</v>
      </c>
      <c r="N18" s="347"/>
      <c r="O18" s="1"/>
      <c r="P18" s="1"/>
      <c r="Q18" s="1"/>
      <c r="R18" s="1"/>
      <c r="S18" s="1"/>
      <c r="T18" s="1"/>
      <c r="U18" s="1"/>
      <c r="V18"/>
      <c r="W18"/>
      <c r="X18"/>
      <c r="Y18"/>
      <c r="Z18"/>
      <c r="AA18"/>
      <c r="AB18"/>
      <c r="AC18"/>
      <c r="AD18"/>
      <c r="AE18"/>
      <c r="AF18"/>
    </row>
    <row r="19" spans="1:32" x14ac:dyDescent="0.25">
      <c r="A19" s="419" t="s">
        <v>337</v>
      </c>
      <c r="B19" s="418"/>
      <c r="C19" s="415"/>
      <c r="D19" s="417"/>
      <c r="E19" s="416"/>
      <c r="F19" s="416"/>
      <c r="G19" s="415"/>
      <c r="H19" s="414"/>
      <c r="I19" s="413"/>
      <c r="J19" s="412"/>
      <c r="K19" s="411"/>
      <c r="L19" s="410"/>
      <c r="M19" s="409"/>
      <c r="N19" s="347"/>
      <c r="O19" s="1"/>
      <c r="P19" s="1"/>
      <c r="Q19" s="1"/>
      <c r="R19" s="1"/>
      <c r="S19" s="1"/>
      <c r="T19" s="1"/>
      <c r="U19" s="1"/>
      <c r="V19"/>
      <c r="W19"/>
      <c r="X19"/>
      <c r="Y19"/>
      <c r="Z19"/>
      <c r="AA19"/>
      <c r="AB19"/>
      <c r="AC19"/>
      <c r="AD19"/>
      <c r="AE19"/>
      <c r="AF19"/>
    </row>
    <row r="20" spans="1:32" x14ac:dyDescent="0.25">
      <c r="A20" s="405">
        <v>2020</v>
      </c>
      <c r="B20" s="408">
        <f>Tehostamiskannustin!Q69*1000*EXP(M20*0.694386203818836-0.165189327116699)*(D20/B$28)*((1-B$27)^5)</f>
        <v>0</v>
      </c>
      <c r="C20" s="407"/>
      <c r="D20" s="492">
        <f>102%*D18</f>
        <v>148.94266521600002</v>
      </c>
      <c r="E20" s="406">
        <f>E18*100%</f>
        <v>0</v>
      </c>
      <c r="F20" s="406">
        <f>100%*F18</f>
        <v>0</v>
      </c>
      <c r="G20" s="508">
        <f>101%*G18</f>
        <v>0</v>
      </c>
      <c r="H20" s="497">
        <f>101%*H18</f>
        <v>0</v>
      </c>
      <c r="I20" s="501">
        <f>101%*I18</f>
        <v>0</v>
      </c>
      <c r="J20" s="502">
        <f>101%*J18</f>
        <v>0</v>
      </c>
      <c r="K20" s="503">
        <f>101%*K18</f>
        <v>0</v>
      </c>
      <c r="L20" s="401">
        <f>SUMPRODUCT(I20:K20,H$28:J$28)</f>
        <v>0</v>
      </c>
      <c r="M20" s="513">
        <f>K$5</f>
        <v>0</v>
      </c>
      <c r="N20" s="347"/>
      <c r="O20" s="1"/>
      <c r="P20" s="1"/>
      <c r="Q20" s="1"/>
      <c r="R20" s="1"/>
      <c r="S20" s="1"/>
      <c r="T20" s="1"/>
      <c r="U20" s="1"/>
      <c r="V20"/>
      <c r="W20"/>
      <c r="X20"/>
      <c r="Y20"/>
      <c r="Z20"/>
      <c r="AA20"/>
      <c r="AB20"/>
      <c r="AC20"/>
      <c r="AD20"/>
      <c r="AE20"/>
      <c r="AF20"/>
    </row>
    <row r="21" spans="1:32" x14ac:dyDescent="0.25">
      <c r="A21" s="405">
        <v>2021</v>
      </c>
      <c r="B21" s="404">
        <f>Tehostamiskannustin!Q70*1000*EXP(M21*0.694386203818836-0.165189327116699)*(D21/B$28)*((1-B$27)^6)</f>
        <v>0</v>
      </c>
      <c r="C21" s="403"/>
      <c r="D21" s="492">
        <f>102%*D20</f>
        <v>151.92151852032003</v>
      </c>
      <c r="E21" s="402">
        <f>E20*100%</f>
        <v>0</v>
      </c>
      <c r="F21" s="402">
        <f>100%*F20</f>
        <v>0</v>
      </c>
      <c r="G21" s="508">
        <f t="shared" ref="G21:K23" si="1">101%*G20</f>
        <v>0</v>
      </c>
      <c r="H21" s="497">
        <f t="shared" si="1"/>
        <v>0</v>
      </c>
      <c r="I21" s="501">
        <f t="shared" si="1"/>
        <v>0</v>
      </c>
      <c r="J21" s="502">
        <f t="shared" si="1"/>
        <v>0</v>
      </c>
      <c r="K21" s="503">
        <f t="shared" si="1"/>
        <v>0</v>
      </c>
      <c r="L21" s="401">
        <f>SUMPRODUCT(I21:K21,H$28:J$28)</f>
        <v>0</v>
      </c>
      <c r="M21" s="511">
        <f>K$5</f>
        <v>0</v>
      </c>
      <c r="N21" s="347"/>
      <c r="O21" s="1"/>
      <c r="P21" s="1"/>
      <c r="Q21" s="1"/>
      <c r="R21" s="1"/>
      <c r="S21" s="1"/>
      <c r="T21" s="1"/>
      <c r="U21" s="1"/>
      <c r="V21"/>
      <c r="W21"/>
      <c r="X21"/>
      <c r="Y21"/>
      <c r="Z21"/>
      <c r="AA21"/>
      <c r="AB21"/>
      <c r="AC21"/>
      <c r="AD21"/>
      <c r="AE21"/>
      <c r="AF21"/>
    </row>
    <row r="22" spans="1:32" x14ac:dyDescent="0.25">
      <c r="A22" s="405">
        <v>2022</v>
      </c>
      <c r="B22" s="404">
        <f>Tehostamiskannustin!Q71*1000*EXP(M22*0.694386203818836-0.165189327116699)*(D22/B$28)*((1-B$27)^7)</f>
        <v>0</v>
      </c>
      <c r="C22" s="403"/>
      <c r="D22" s="492">
        <f>102%*D21</f>
        <v>154.95994889072645</v>
      </c>
      <c r="E22" s="402">
        <f>E21*100%</f>
        <v>0</v>
      </c>
      <c r="F22" s="402">
        <f>100%*F21</f>
        <v>0</v>
      </c>
      <c r="G22" s="508">
        <f t="shared" si="1"/>
        <v>0</v>
      </c>
      <c r="H22" s="497">
        <f t="shared" si="1"/>
        <v>0</v>
      </c>
      <c r="I22" s="501">
        <f t="shared" si="1"/>
        <v>0</v>
      </c>
      <c r="J22" s="502">
        <f t="shared" si="1"/>
        <v>0</v>
      </c>
      <c r="K22" s="503">
        <f t="shared" si="1"/>
        <v>0</v>
      </c>
      <c r="L22" s="401">
        <f>SUMPRODUCT(I22:K22,H$28:J$28)</f>
        <v>0</v>
      </c>
      <c r="M22" s="511">
        <f>K$5</f>
        <v>0</v>
      </c>
      <c r="N22" s="347"/>
      <c r="O22" s="1"/>
      <c r="P22" s="1"/>
      <c r="Q22" s="1"/>
      <c r="R22" s="1"/>
      <c r="S22" s="1"/>
      <c r="T22" s="1"/>
      <c r="U22" s="1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 s="400">
        <v>2023</v>
      </c>
      <c r="B23" s="399">
        <f>Tehostamiskannustin!Q72*1000*EXP(M23*0.694386203818836-0.165189327116699)*(D23/B$28)*((1-B$27)^8)</f>
        <v>0</v>
      </c>
      <c r="C23" s="398"/>
      <c r="D23" s="493">
        <f>102%*D22</f>
        <v>158.05914786854098</v>
      </c>
      <c r="E23" s="397">
        <f>E22*100%</f>
        <v>0</v>
      </c>
      <c r="F23" s="397">
        <f>100%*F22</f>
        <v>0</v>
      </c>
      <c r="G23" s="509">
        <f t="shared" si="1"/>
        <v>0</v>
      </c>
      <c r="H23" s="504">
        <f t="shared" si="1"/>
        <v>0</v>
      </c>
      <c r="I23" s="505">
        <f t="shared" si="1"/>
        <v>0</v>
      </c>
      <c r="J23" s="506">
        <f t="shared" si="1"/>
        <v>0</v>
      </c>
      <c r="K23" s="507">
        <f t="shared" si="1"/>
        <v>0</v>
      </c>
      <c r="L23" s="396">
        <f>SUMPRODUCT(I23:K23,H$28:J$28)</f>
        <v>0</v>
      </c>
      <c r="M23" s="512">
        <f>K$5</f>
        <v>0</v>
      </c>
      <c r="N23" s="347"/>
      <c r="O23" s="1"/>
      <c r="P23" s="1"/>
      <c r="Q23" s="1"/>
      <c r="R23" s="1"/>
      <c r="S23" s="1"/>
      <c r="T23" s="1"/>
      <c r="U23" s="1"/>
      <c r="V23"/>
      <c r="W23"/>
      <c r="X23"/>
      <c r="Y23"/>
      <c r="Z23"/>
      <c r="AA23"/>
      <c r="AB23"/>
      <c r="AC23"/>
      <c r="AD23"/>
      <c r="AE23"/>
      <c r="AF23"/>
    </row>
    <row r="24" spans="1:32" x14ac:dyDescent="0.25">
      <c r="A24" s="395"/>
      <c r="B24" s="395"/>
      <c r="C24" s="395"/>
      <c r="D24" s="395"/>
      <c r="E24" s="395"/>
      <c r="F24" s="395"/>
      <c r="G24" s="347"/>
      <c r="H24" s="347"/>
      <c r="I24" s="347"/>
      <c r="J24" s="347"/>
      <c r="K24" s="347"/>
      <c r="L24" s="347"/>
      <c r="M24" s="347"/>
      <c r="N24" s="347"/>
      <c r="O24" s="1"/>
      <c r="P24" s="1"/>
      <c r="Q24" s="1"/>
      <c r="R24" s="1"/>
      <c r="S24" s="1"/>
      <c r="T24" s="1"/>
      <c r="U24" s="1"/>
      <c r="V24"/>
      <c r="W24"/>
      <c r="X24"/>
      <c r="Y24"/>
      <c r="Z24"/>
      <c r="AA24"/>
      <c r="AB24"/>
      <c r="AC24"/>
      <c r="AD24"/>
      <c r="AE24"/>
      <c r="AF24"/>
    </row>
    <row r="25" spans="1:32" x14ac:dyDescent="0.25">
      <c r="A25" s="347"/>
      <c r="B25" s="395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1"/>
      <c r="P25" s="1"/>
      <c r="Q25" s="1"/>
      <c r="R25" s="1"/>
      <c r="S25" s="1"/>
      <c r="T25" s="1"/>
      <c r="U25" s="1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 s="394" t="s">
        <v>137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47"/>
      <c r="M26" s="347"/>
      <c r="N26" s="347"/>
      <c r="O26" s="1"/>
      <c r="P26" s="1"/>
      <c r="Q26" s="1"/>
      <c r="R26" s="1"/>
      <c r="S26" s="1"/>
      <c r="T26" s="1"/>
      <c r="U26" s="1"/>
      <c r="V26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 s="393" t="s">
        <v>0</v>
      </c>
      <c r="B27" s="392">
        <v>0</v>
      </c>
      <c r="C27" s="347"/>
      <c r="D27" s="347"/>
      <c r="E27" s="347"/>
      <c r="F27" s="347"/>
      <c r="G27" s="391" t="s">
        <v>138</v>
      </c>
      <c r="H27" s="390" t="s">
        <v>139</v>
      </c>
      <c r="I27" s="390" t="s">
        <v>140</v>
      </c>
      <c r="J27" s="389" t="s">
        <v>141</v>
      </c>
      <c r="K27" s="347"/>
      <c r="L27" s="347"/>
      <c r="M27" s="347"/>
      <c r="N27" s="347"/>
      <c r="O27" s="1"/>
      <c r="P27" s="1"/>
      <c r="Q27" s="1"/>
      <c r="R27" s="1"/>
      <c r="S27" s="1"/>
      <c r="T27" s="1"/>
      <c r="U27" s="1"/>
      <c r="V27"/>
      <c r="W27"/>
      <c r="X27"/>
      <c r="Y27"/>
      <c r="Z27"/>
      <c r="AA27"/>
      <c r="AB27"/>
      <c r="AC27"/>
      <c r="AD27"/>
      <c r="AE27"/>
      <c r="AF27"/>
    </row>
    <row r="28" spans="1:32" x14ac:dyDescent="0.25">
      <c r="A28" s="373" t="s">
        <v>364</v>
      </c>
      <c r="B28" s="388">
        <f>Parametrit!I21</f>
        <v>137.46666666666667</v>
      </c>
      <c r="C28" s="347"/>
      <c r="D28" s="347"/>
      <c r="E28" s="347"/>
      <c r="F28" s="347"/>
      <c r="G28" s="387" t="s">
        <v>142</v>
      </c>
      <c r="H28" s="386">
        <v>1</v>
      </c>
      <c r="I28" s="385">
        <v>0.43174000000000001</v>
      </c>
      <c r="J28" s="384">
        <v>0.27110000000000001</v>
      </c>
      <c r="K28" s="347"/>
      <c r="L28" s="347"/>
      <c r="M28" s="347"/>
      <c r="N28" s="347"/>
      <c r="O28" s="1"/>
      <c r="P28" s="1"/>
      <c r="Q28" s="1"/>
      <c r="R28" s="1"/>
      <c r="S28" s="1"/>
      <c r="T28" s="1"/>
      <c r="U28" s="1"/>
      <c r="V28"/>
      <c r="W28"/>
      <c r="X28"/>
      <c r="Y28"/>
      <c r="Z28"/>
      <c r="AA28"/>
      <c r="AB28"/>
      <c r="AC28"/>
      <c r="AD28"/>
      <c r="AE28"/>
      <c r="AF28"/>
    </row>
    <row r="29" spans="1:32" x14ac:dyDescent="0.25">
      <c r="A29" s="348"/>
      <c r="B29" s="348"/>
      <c r="C29" s="382"/>
      <c r="D29" s="382"/>
      <c r="E29" s="382"/>
      <c r="F29" s="382"/>
      <c r="G29" s="383"/>
      <c r="H29" s="347"/>
      <c r="I29" s="347"/>
      <c r="J29" s="347"/>
      <c r="K29" s="382"/>
      <c r="L29" s="382"/>
      <c r="M29" s="382"/>
      <c r="N29" s="38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347"/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1"/>
      <c r="P30" s="1"/>
      <c r="Q30" s="1"/>
      <c r="R30" s="1"/>
      <c r="S30" s="1"/>
      <c r="T30" s="1"/>
      <c r="U30" s="1"/>
      <c r="V30"/>
      <c r="W30"/>
      <c r="X30"/>
      <c r="Y30"/>
      <c r="Z30"/>
      <c r="AA30"/>
      <c r="AB30"/>
      <c r="AC30"/>
      <c r="AD30"/>
      <c r="AE30"/>
      <c r="AF30"/>
    </row>
    <row r="31" spans="1:32" x14ac:dyDescent="0.25">
      <c r="A31" s="347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1"/>
      <c r="P31" s="1"/>
      <c r="Q31" s="1"/>
      <c r="R31" s="1"/>
      <c r="S31" s="1"/>
      <c r="T31" s="1"/>
      <c r="U31" s="1"/>
      <c r="V31"/>
      <c r="W31"/>
      <c r="X31"/>
      <c r="Y31"/>
      <c r="Z31"/>
      <c r="AA31"/>
      <c r="AB31"/>
      <c r="AC31"/>
      <c r="AD31"/>
      <c r="AE31"/>
      <c r="AF31"/>
    </row>
    <row r="32" spans="1:32" ht="43.5" x14ac:dyDescent="0.25">
      <c r="A32" s="381" t="s">
        <v>336</v>
      </c>
      <c r="B32" s="380" t="s">
        <v>335</v>
      </c>
      <c r="C32" s="347"/>
      <c r="D32" s="347"/>
      <c r="E32" s="347"/>
      <c r="F32" s="347"/>
      <c r="G32" s="379"/>
      <c r="H32" s="347"/>
      <c r="I32" s="379"/>
      <c r="J32" s="347"/>
      <c r="K32" s="378"/>
      <c r="L32" s="347"/>
      <c r="M32" s="347"/>
      <c r="N32" s="347"/>
      <c r="O32" s="1"/>
      <c r="P32" s="1"/>
      <c r="Q32" s="1"/>
      <c r="R32" s="1"/>
      <c r="S32" s="1"/>
      <c r="T32" s="1"/>
      <c r="U32" s="1"/>
      <c r="V32"/>
      <c r="W32"/>
      <c r="X32"/>
      <c r="Y32"/>
      <c r="Z32"/>
      <c r="AA32"/>
      <c r="AB32"/>
      <c r="AC32"/>
      <c r="AD32"/>
      <c r="AE32"/>
      <c r="AF32"/>
    </row>
    <row r="33" spans="1:32" x14ac:dyDescent="0.25">
      <c r="A33" s="375" t="s">
        <v>334</v>
      </c>
      <c r="B33" s="377">
        <v>0.83996807257299722</v>
      </c>
      <c r="C33" s="371"/>
      <c r="D33" s="370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1"/>
      <c r="P33" s="1"/>
      <c r="Q33" s="1"/>
      <c r="R33" s="1"/>
      <c r="S33" s="1"/>
      <c r="T33" s="1"/>
      <c r="U33" s="1"/>
      <c r="V33"/>
      <c r="W33"/>
      <c r="X33"/>
      <c r="Y33"/>
      <c r="Z33"/>
      <c r="AA33"/>
      <c r="AB33"/>
      <c r="AC33"/>
      <c r="AD33"/>
      <c r="AE33"/>
      <c r="AF33"/>
    </row>
    <row r="34" spans="1:32" x14ac:dyDescent="0.25">
      <c r="A34" s="375" t="s">
        <v>333</v>
      </c>
      <c r="B34" s="374">
        <v>0.84347469610226433</v>
      </c>
      <c r="C34" s="371"/>
      <c r="D34" s="370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1"/>
      <c r="P34" s="1"/>
      <c r="Q34" s="1"/>
      <c r="R34" s="1"/>
      <c r="S34" s="1"/>
      <c r="T34" s="1"/>
      <c r="U34" s="1"/>
      <c r="V34"/>
      <c r="W34"/>
      <c r="X34"/>
      <c r="Y34"/>
      <c r="Z34"/>
      <c r="AA34"/>
      <c r="AB34"/>
      <c r="AC34"/>
      <c r="AD34"/>
      <c r="AE34"/>
      <c r="AF34"/>
    </row>
    <row r="35" spans="1:32" x14ac:dyDescent="0.25">
      <c r="A35" s="375" t="s">
        <v>332</v>
      </c>
      <c r="B35" s="376">
        <v>0.16067887556873342</v>
      </c>
      <c r="C35" s="371"/>
      <c r="D35" s="370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1"/>
      <c r="P35" s="1"/>
      <c r="Q35" s="1"/>
      <c r="R35" s="1"/>
      <c r="S35" s="1"/>
      <c r="T35" s="1"/>
      <c r="U35" s="1"/>
      <c r="V35"/>
      <c r="W35"/>
      <c r="X35"/>
      <c r="Y35"/>
      <c r="Z35"/>
      <c r="AA35"/>
      <c r="AB35"/>
      <c r="AC35"/>
      <c r="AD35"/>
      <c r="AE35"/>
      <c r="AF35"/>
    </row>
    <row r="36" spans="1:32" x14ac:dyDescent="0.25">
      <c r="A36" s="375" t="s">
        <v>331</v>
      </c>
      <c r="B36" s="374">
        <v>0.54025732282745897</v>
      </c>
      <c r="C36" s="371"/>
      <c r="D36" s="370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1"/>
      <c r="P36" s="1"/>
      <c r="Q36" s="1"/>
      <c r="R36" s="1"/>
      <c r="S36" s="1"/>
      <c r="T36" s="1"/>
      <c r="U36" s="1"/>
      <c r="V36"/>
      <c r="W36"/>
      <c r="X36"/>
      <c r="Y36"/>
      <c r="Z36"/>
      <c r="AA36"/>
      <c r="AB36"/>
      <c r="AC36"/>
      <c r="AD36"/>
      <c r="AE36"/>
      <c r="AF36"/>
    </row>
    <row r="37" spans="1:32" ht="18" customHeight="1" x14ac:dyDescent="0.25">
      <c r="A37" s="373" t="s">
        <v>143</v>
      </c>
      <c r="B37" s="372">
        <v>1.3188827390766045</v>
      </c>
      <c r="C37" s="371"/>
      <c r="D37" s="370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1"/>
      <c r="P37" s="1"/>
      <c r="Q37" s="1"/>
      <c r="R37" s="1"/>
      <c r="S37" s="1"/>
      <c r="T37" s="1"/>
      <c r="U37" s="1"/>
      <c r="V37"/>
      <c r="W37"/>
      <c r="X37"/>
      <c r="Y37"/>
      <c r="Z37"/>
      <c r="AA37"/>
      <c r="AB37"/>
      <c r="AC37"/>
      <c r="AD37"/>
      <c r="AE37"/>
      <c r="AF37"/>
    </row>
    <row r="38" spans="1:32" ht="33" customHeight="1" thickBot="1" x14ac:dyDescent="0.3">
      <c r="A38" s="347"/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1"/>
      <c r="P38" s="1"/>
      <c r="Q38" s="1"/>
      <c r="R38" s="1"/>
      <c r="S38" s="1"/>
      <c r="T38" s="1"/>
      <c r="U38" s="1"/>
      <c r="V38"/>
      <c r="W38"/>
      <c r="X38"/>
      <c r="Y38"/>
      <c r="Z38"/>
      <c r="AA38"/>
      <c r="AB38"/>
      <c r="AC38"/>
      <c r="AD38"/>
      <c r="AE38"/>
      <c r="AF38"/>
    </row>
    <row r="39" spans="1:32" ht="33" customHeight="1" x14ac:dyDescent="0.3">
      <c r="A39" s="171" t="s">
        <v>163</v>
      </c>
      <c r="B39" s="172"/>
      <c r="C39" s="172"/>
      <c r="D39" s="172"/>
      <c r="E39" s="173"/>
      <c r="F39" s="347"/>
      <c r="G39" s="347"/>
      <c r="H39" s="347"/>
      <c r="I39" s="347"/>
      <c r="J39" s="347"/>
      <c r="K39" s="347"/>
      <c r="L39" s="347"/>
      <c r="M39" s="347"/>
      <c r="N39" s="347"/>
      <c r="O39" s="1"/>
      <c r="P39" s="1"/>
      <c r="Q39" s="1"/>
      <c r="R39" s="1"/>
      <c r="S39" s="1"/>
      <c r="T39" s="1"/>
      <c r="U39" s="1"/>
      <c r="V39"/>
      <c r="W39"/>
      <c r="X39"/>
      <c r="Y39"/>
      <c r="Z39"/>
      <c r="AA39"/>
      <c r="AB39"/>
      <c r="AC39"/>
      <c r="AD39"/>
      <c r="AE39"/>
      <c r="AF39"/>
    </row>
    <row r="40" spans="1:32" ht="33" customHeight="1" x14ac:dyDescent="0.25">
      <c r="A40" s="275" t="s">
        <v>43</v>
      </c>
      <c r="B40" s="276">
        <v>2016</v>
      </c>
      <c r="C40" s="276">
        <v>2017</v>
      </c>
      <c r="D40" s="276">
        <v>2018</v>
      </c>
      <c r="E40" s="277">
        <v>2019</v>
      </c>
      <c r="F40" s="347"/>
      <c r="G40" s="347"/>
      <c r="H40" s="347"/>
      <c r="I40" s="347"/>
      <c r="J40" s="347"/>
      <c r="K40" s="347"/>
      <c r="L40" s="347"/>
      <c r="M40" s="347"/>
      <c r="N40" s="347"/>
      <c r="O40" s="1"/>
      <c r="P40" s="1"/>
      <c r="Q40" s="1"/>
      <c r="R40" s="1"/>
      <c r="S40" s="1"/>
      <c r="T40" s="1"/>
      <c r="U40" s="1"/>
      <c r="V40"/>
      <c r="W40"/>
      <c r="X40"/>
      <c r="Y40"/>
      <c r="Z40"/>
      <c r="AA40"/>
      <c r="AB40"/>
      <c r="AC40"/>
      <c r="AD40"/>
      <c r="AE40"/>
      <c r="AF40"/>
    </row>
    <row r="41" spans="1:32" x14ac:dyDescent="0.25">
      <c r="A41" s="278"/>
      <c r="B41" s="100"/>
      <c r="C41" s="100"/>
      <c r="D41" s="100"/>
      <c r="E41" s="157"/>
      <c r="F41" s="347"/>
      <c r="G41" s="347"/>
      <c r="H41" s="347"/>
      <c r="I41" s="347"/>
      <c r="J41" s="347"/>
      <c r="K41" s="347"/>
      <c r="L41" s="347"/>
      <c r="M41" s="347"/>
      <c r="N41" s="347"/>
      <c r="O41" s="1"/>
      <c r="P41" s="1"/>
      <c r="Q41" s="1"/>
      <c r="R41" s="1"/>
      <c r="S41" s="1"/>
      <c r="T41" s="1"/>
      <c r="U41" s="1"/>
      <c r="V41"/>
      <c r="W41"/>
      <c r="X41"/>
      <c r="Y41"/>
      <c r="Z41"/>
      <c r="AA41"/>
      <c r="AB41"/>
      <c r="AC41"/>
      <c r="AD41"/>
      <c r="AE41"/>
      <c r="AF41"/>
    </row>
    <row r="42" spans="1:32" ht="33" customHeight="1" x14ac:dyDescent="0.25">
      <c r="A42" s="278" t="s">
        <v>161</v>
      </c>
      <c r="B42" s="279">
        <f>-(SUM(B43:B56))</f>
        <v>0</v>
      </c>
      <c r="C42" s="279">
        <f t="shared" ref="C42:E42" si="2">-(SUM(C43:C56))</f>
        <v>0</v>
      </c>
      <c r="D42" s="279">
        <f t="shared" si="2"/>
        <v>0</v>
      </c>
      <c r="E42" s="279">
        <f t="shared" si="2"/>
        <v>0</v>
      </c>
      <c r="F42" s="347"/>
      <c r="G42" s="347"/>
      <c r="H42" s="347"/>
      <c r="I42" s="347"/>
      <c r="J42" s="347"/>
      <c r="K42" s="347"/>
      <c r="L42" s="347"/>
      <c r="M42" s="347"/>
      <c r="N42" s="347"/>
      <c r="O42" s="1"/>
      <c r="P42" s="1"/>
      <c r="Q42" s="1"/>
      <c r="R42" s="1"/>
      <c r="S42" s="1"/>
      <c r="T42" s="1"/>
      <c r="U42" s="1"/>
      <c r="V42"/>
      <c r="W42"/>
      <c r="X42"/>
      <c r="Y42"/>
      <c r="Z42"/>
      <c r="AA42"/>
      <c r="AB42"/>
      <c r="AC42"/>
      <c r="AD42"/>
      <c r="AE42"/>
      <c r="AF42"/>
    </row>
    <row r="43" spans="1:32" ht="33" customHeight="1" x14ac:dyDescent="0.25">
      <c r="A43" s="519" t="s">
        <v>194</v>
      </c>
      <c r="B43" s="522">
        <f>Tuloslaskelma!F24</f>
        <v>0</v>
      </c>
      <c r="C43" s="522">
        <f>Tuloslaskelma!G24</f>
        <v>0</v>
      </c>
      <c r="D43" s="522">
        <f>Tuloslaskelma!H24</f>
        <v>0</v>
      </c>
      <c r="E43" s="522">
        <f>Tuloslaskelma!I24</f>
        <v>0</v>
      </c>
      <c r="F43" s="347"/>
      <c r="G43" s="347"/>
      <c r="H43" s="347"/>
      <c r="I43" s="347"/>
      <c r="J43" s="347"/>
      <c r="K43" s="347"/>
      <c r="L43" s="347"/>
      <c r="M43" s="347"/>
      <c r="N43" s="347"/>
      <c r="O43" s="1"/>
      <c r="P43" s="1"/>
      <c r="Q43" s="1"/>
      <c r="R43" s="1"/>
      <c r="S43" s="1"/>
      <c r="T43" s="1"/>
      <c r="U43" s="1"/>
      <c r="V43"/>
      <c r="W43"/>
      <c r="X43"/>
      <c r="Y43"/>
      <c r="Z43"/>
      <c r="AA43"/>
      <c r="AB43"/>
      <c r="AC43"/>
      <c r="AD43"/>
      <c r="AE43"/>
      <c r="AF43"/>
    </row>
    <row r="44" spans="1:32" x14ac:dyDescent="0.25">
      <c r="A44" s="520" t="s">
        <v>375</v>
      </c>
      <c r="B44" s="522">
        <f>Tuloslaskelma!F27</f>
        <v>0</v>
      </c>
      <c r="C44" s="522">
        <f>Tuloslaskelma!G27</f>
        <v>0</v>
      </c>
      <c r="D44" s="522">
        <f>Tuloslaskelma!H27</f>
        <v>0</v>
      </c>
      <c r="E44" s="522">
        <f>Tuloslaskelma!I27</f>
        <v>0</v>
      </c>
      <c r="F44" s="347"/>
      <c r="G44" s="347"/>
      <c r="H44" s="534"/>
      <c r="I44" s="347"/>
      <c r="J44" s="347"/>
      <c r="K44" s="347"/>
      <c r="L44" s="347"/>
      <c r="M44" s="347"/>
      <c r="N44" s="347"/>
      <c r="O44" s="1"/>
      <c r="P44" s="1"/>
      <c r="Q44" s="1"/>
      <c r="R44" s="1"/>
      <c r="S44" s="1"/>
      <c r="T44" s="1"/>
      <c r="U44" s="1"/>
      <c r="V44"/>
      <c r="W44"/>
      <c r="X44"/>
      <c r="Y44"/>
      <c r="Z44"/>
      <c r="AA44"/>
      <c r="AB44"/>
      <c r="AC44"/>
      <c r="AD44"/>
      <c r="AE44"/>
      <c r="AF44"/>
    </row>
    <row r="45" spans="1:32" x14ac:dyDescent="0.25">
      <c r="A45" s="520" t="s">
        <v>376</v>
      </c>
      <c r="B45" s="522">
        <f>Tuloslaskelma!F32</f>
        <v>0</v>
      </c>
      <c r="C45" s="522">
        <f>Tuloslaskelma!G32</f>
        <v>0</v>
      </c>
      <c r="D45" s="522">
        <f>Tuloslaskelma!H32</f>
        <v>0</v>
      </c>
      <c r="E45" s="522">
        <f>Tuloslaskelma!I32</f>
        <v>0</v>
      </c>
      <c r="F45" s="347"/>
      <c r="G45" s="347"/>
      <c r="H45" s="347"/>
      <c r="I45" s="347"/>
      <c r="J45" s="347"/>
      <c r="K45" s="347"/>
      <c r="L45" s="347"/>
      <c r="M45" s="347"/>
      <c r="N45" s="347"/>
      <c r="O45" s="1"/>
      <c r="P45" s="1"/>
      <c r="Q45" s="1"/>
      <c r="R45" s="1"/>
      <c r="S45" s="1"/>
      <c r="T45" s="1"/>
      <c r="U45" s="1"/>
      <c r="V45"/>
      <c r="W45"/>
      <c r="X45"/>
      <c r="Y45"/>
      <c r="Z45"/>
      <c r="AA45"/>
      <c r="AB45"/>
      <c r="AC45"/>
      <c r="AD45"/>
      <c r="AE45"/>
      <c r="AF45"/>
    </row>
    <row r="46" spans="1:32" ht="26.25" x14ac:dyDescent="0.25">
      <c r="A46" s="520" t="s">
        <v>377</v>
      </c>
      <c r="B46" s="522">
        <f>Tuloslaskelma!F48</f>
        <v>0</v>
      </c>
      <c r="C46" s="522">
        <f>Tuloslaskelma!G48</f>
        <v>0</v>
      </c>
      <c r="D46" s="522">
        <f>Tuloslaskelma!H48</f>
        <v>0</v>
      </c>
      <c r="E46" s="522">
        <f>Tuloslaskelma!I48</f>
        <v>0</v>
      </c>
      <c r="F46" s="347"/>
      <c r="G46" s="347"/>
      <c r="H46" s="347"/>
      <c r="I46" s="347"/>
      <c r="J46" s="347"/>
      <c r="K46" s="347"/>
      <c r="L46" s="347"/>
      <c r="M46" s="347"/>
      <c r="N46" s="347"/>
      <c r="O46" s="1"/>
      <c r="P46" s="1"/>
      <c r="Q46" s="1"/>
      <c r="R46" s="1"/>
      <c r="S46" s="1"/>
      <c r="T46" s="1"/>
      <c r="U46" s="1"/>
      <c r="V46"/>
      <c r="W46"/>
      <c r="X46"/>
      <c r="Y46"/>
      <c r="Z46"/>
      <c r="AA46"/>
      <c r="AB46"/>
      <c r="AC46"/>
      <c r="AD46"/>
      <c r="AE46"/>
      <c r="AF46"/>
    </row>
    <row r="47" spans="1:32" x14ac:dyDescent="0.25">
      <c r="A47" s="520" t="s">
        <v>378</v>
      </c>
      <c r="B47" s="522">
        <f>Tuloslaskelma!F46</f>
        <v>0</v>
      </c>
      <c r="C47" s="522">
        <f>Tuloslaskelma!G46</f>
        <v>0</v>
      </c>
      <c r="D47" s="522">
        <f>Tuloslaskelma!H46</f>
        <v>0</v>
      </c>
      <c r="E47" s="522">
        <f>Tuloslaskelma!I46</f>
        <v>0</v>
      </c>
      <c r="F47" s="347"/>
      <c r="G47" s="347"/>
      <c r="H47" s="347"/>
      <c r="I47" s="347"/>
      <c r="J47" s="347"/>
      <c r="K47" s="347"/>
      <c r="L47" s="347"/>
      <c r="M47" s="347"/>
      <c r="N47" s="347"/>
      <c r="O47" s="1"/>
      <c r="P47" s="1"/>
      <c r="Q47" s="1"/>
      <c r="R47" s="1"/>
      <c r="S47" s="1"/>
      <c r="T47" s="1"/>
      <c r="U47" s="1"/>
      <c r="V47"/>
      <c r="W47"/>
      <c r="X47"/>
      <c r="Y47"/>
      <c r="Z47"/>
      <c r="AA47"/>
      <c r="AB47"/>
      <c r="AC47"/>
      <c r="AD47"/>
      <c r="AE47"/>
      <c r="AF47"/>
    </row>
    <row r="48" spans="1:32" x14ac:dyDescent="0.25">
      <c r="A48" s="520" t="s">
        <v>379</v>
      </c>
      <c r="B48" s="522">
        <f>Tuloslaskelma!F31</f>
        <v>0</v>
      </c>
      <c r="C48" s="522">
        <f>Tuloslaskelma!G31</f>
        <v>0</v>
      </c>
      <c r="D48" s="522">
        <f>Tuloslaskelma!H31</f>
        <v>0</v>
      </c>
      <c r="E48" s="522">
        <f>Tuloslaskelma!I31</f>
        <v>0</v>
      </c>
      <c r="F48" s="347"/>
      <c r="G48" s="347"/>
      <c r="H48" s="347"/>
      <c r="I48" s="534"/>
      <c r="J48" s="347"/>
      <c r="K48" s="347"/>
      <c r="L48" s="347"/>
      <c r="M48" s="347"/>
      <c r="N48" s="347"/>
      <c r="O48" s="1"/>
      <c r="P48" s="1"/>
      <c r="Q48" s="1"/>
      <c r="R48" s="1"/>
      <c r="S48" s="1"/>
      <c r="T48" s="1"/>
      <c r="U48" s="1"/>
      <c r="V48"/>
      <c r="W48"/>
      <c r="X48"/>
      <c r="Y48"/>
      <c r="Z48"/>
      <c r="AA48"/>
      <c r="AB48"/>
      <c r="AC48"/>
      <c r="AD48"/>
      <c r="AE48"/>
      <c r="AF48"/>
    </row>
    <row r="49" spans="1:32" x14ac:dyDescent="0.25">
      <c r="A49" s="520" t="s">
        <v>380</v>
      </c>
      <c r="B49" s="522">
        <f>Tuloslaskelma!F49</f>
        <v>0</v>
      </c>
      <c r="C49" s="522">
        <f>Tuloslaskelma!G49</f>
        <v>0</v>
      </c>
      <c r="D49" s="522">
        <f>Tuloslaskelma!H49</f>
        <v>0</v>
      </c>
      <c r="E49" s="522">
        <f>Tuloslaskelma!I49</f>
        <v>0</v>
      </c>
      <c r="F49" s="347"/>
      <c r="G49" s="347"/>
      <c r="H49" s="347"/>
      <c r="I49" s="535"/>
      <c r="J49" s="347"/>
      <c r="K49" s="347"/>
      <c r="L49" s="347"/>
      <c r="M49" s="347"/>
      <c r="N49" s="347"/>
      <c r="O49" s="1"/>
      <c r="P49" s="1"/>
      <c r="Q49" s="1"/>
      <c r="R49" s="1"/>
      <c r="S49" s="1"/>
      <c r="T49" s="1"/>
      <c r="U49" s="1"/>
      <c r="V49"/>
      <c r="W49"/>
      <c r="X49"/>
      <c r="Y49"/>
      <c r="Z49"/>
      <c r="AA49"/>
      <c r="AB49"/>
      <c r="AC49"/>
      <c r="AD49"/>
      <c r="AE49"/>
      <c r="AF49"/>
    </row>
    <row r="50" spans="1:32" x14ac:dyDescent="0.25">
      <c r="A50" s="520" t="s">
        <v>381</v>
      </c>
      <c r="B50" s="522">
        <f>Tuloslaskelma!F50</f>
        <v>0</v>
      </c>
      <c r="C50" s="522">
        <f>Tuloslaskelma!G50</f>
        <v>0</v>
      </c>
      <c r="D50" s="522">
        <f>Tuloslaskelma!H50</f>
        <v>0</v>
      </c>
      <c r="E50" s="522">
        <f>Tuloslaskelma!I50</f>
        <v>0</v>
      </c>
      <c r="F50" s="347"/>
      <c r="G50" s="347"/>
      <c r="H50" s="347"/>
      <c r="I50" s="347"/>
      <c r="J50" s="347"/>
      <c r="K50" s="347"/>
      <c r="L50" s="347"/>
      <c r="M50" s="347"/>
      <c r="N50" s="347"/>
      <c r="O50" s="1"/>
      <c r="P50" s="1"/>
      <c r="Q50" s="1"/>
      <c r="R50" s="1"/>
      <c r="S50" s="1"/>
      <c r="T50" s="1"/>
      <c r="U50" s="1"/>
      <c r="V50"/>
      <c r="W50"/>
      <c r="X50"/>
      <c r="Y50"/>
      <c r="Z50"/>
      <c r="AA50"/>
      <c r="AB50"/>
      <c r="AC50"/>
      <c r="AD50"/>
      <c r="AE50"/>
      <c r="AF50"/>
    </row>
    <row r="51" spans="1:32" ht="26.25" x14ac:dyDescent="0.25">
      <c r="A51" s="520" t="s">
        <v>373</v>
      </c>
      <c r="B51" s="280"/>
      <c r="C51" s="280"/>
      <c r="D51" s="280"/>
      <c r="E51" s="280"/>
      <c r="F51" s="347"/>
      <c r="G51" s="347"/>
      <c r="H51" s="347"/>
      <c r="I51" s="347"/>
      <c r="J51" s="347"/>
      <c r="K51" s="347"/>
      <c r="L51" s="347"/>
      <c r="M51" s="347"/>
      <c r="N51" s="347"/>
      <c r="O51" s="1"/>
      <c r="P51" s="1"/>
      <c r="Q51" s="1"/>
      <c r="R51" s="1"/>
      <c r="S51" s="1"/>
      <c r="T51" s="1"/>
      <c r="U51" s="1"/>
      <c r="V51"/>
      <c r="W51"/>
      <c r="X51"/>
      <c r="Y51"/>
      <c r="Z51"/>
      <c r="AA51"/>
      <c r="AB51"/>
      <c r="AC51"/>
      <c r="AD51"/>
      <c r="AE51"/>
      <c r="AF51"/>
    </row>
    <row r="52" spans="1:32" ht="39" x14ac:dyDescent="0.25">
      <c r="A52" s="520" t="s">
        <v>374</v>
      </c>
      <c r="B52" s="280"/>
      <c r="C52" s="280"/>
      <c r="D52" s="280"/>
      <c r="E52" s="280"/>
      <c r="F52" s="347"/>
      <c r="G52" s="347"/>
      <c r="H52" s="347"/>
      <c r="I52" s="347"/>
      <c r="J52" s="347"/>
      <c r="K52" s="347"/>
      <c r="L52" s="347"/>
      <c r="M52" s="347"/>
      <c r="N52" s="347"/>
      <c r="O52" s="1"/>
      <c r="P52" s="1"/>
      <c r="Q52" s="1"/>
      <c r="R52" s="1"/>
      <c r="S52" s="1"/>
      <c r="T52" s="1"/>
      <c r="U52" s="1"/>
      <c r="V52"/>
      <c r="W52"/>
      <c r="X52"/>
      <c r="Y52"/>
      <c r="Z52"/>
      <c r="AA52"/>
      <c r="AB52"/>
      <c r="AC52"/>
      <c r="AD52"/>
      <c r="AE52"/>
      <c r="AF52"/>
    </row>
    <row r="53" spans="1:32" x14ac:dyDescent="0.25">
      <c r="A53" s="520" t="s">
        <v>382</v>
      </c>
      <c r="B53" s="522">
        <f>-Tuloslaskelma!F25</f>
        <v>0</v>
      </c>
      <c r="C53" s="522">
        <f>-Tuloslaskelma!G25</f>
        <v>0</v>
      </c>
      <c r="D53" s="522">
        <f>-Tuloslaskelma!H25</f>
        <v>0</v>
      </c>
      <c r="E53" s="522">
        <f>-Tuloslaskelma!I25</f>
        <v>0</v>
      </c>
      <c r="F53" s="347"/>
      <c r="G53" s="347"/>
      <c r="H53" s="347"/>
      <c r="I53" s="347"/>
      <c r="J53" s="347"/>
      <c r="K53" s="347"/>
      <c r="L53" s="347"/>
      <c r="M53" s="347"/>
      <c r="N53" s="347"/>
      <c r="O53" s="1"/>
      <c r="P53" s="1"/>
      <c r="Q53" s="1"/>
      <c r="R53" s="1"/>
      <c r="S53" s="1"/>
      <c r="T53" s="1"/>
      <c r="U53" s="1"/>
      <c r="V53"/>
      <c r="W53"/>
      <c r="X53"/>
      <c r="Y53"/>
      <c r="Z53"/>
      <c r="AA53"/>
      <c r="AB53"/>
      <c r="AC53"/>
      <c r="AD53"/>
      <c r="AE53"/>
      <c r="AF53"/>
    </row>
    <row r="54" spans="1:32" ht="15.75" thickBot="1" x14ac:dyDescent="0.3">
      <c r="A54" s="520" t="s">
        <v>383</v>
      </c>
      <c r="B54" s="523">
        <f>Tuloslaskelma!F15</f>
        <v>0</v>
      </c>
      <c r="C54" s="523">
        <f>Tuloslaskelma!G15</f>
        <v>0</v>
      </c>
      <c r="D54" s="523">
        <f>Tuloslaskelma!H15</f>
        <v>0</v>
      </c>
      <c r="E54" s="523">
        <f>Tuloslaskelma!I15</f>
        <v>0</v>
      </c>
      <c r="F54" s="347"/>
      <c r="G54" s="347"/>
      <c r="H54" s="347"/>
      <c r="I54" s="347"/>
      <c r="J54" s="347"/>
      <c r="K54" s="347"/>
      <c r="L54" s="347"/>
      <c r="M54" s="347"/>
      <c r="N54" s="347"/>
      <c r="O54" s="1"/>
      <c r="P54" s="1"/>
      <c r="Q54" s="1"/>
      <c r="R54" s="1"/>
      <c r="S54" s="1"/>
      <c r="T54" s="1"/>
      <c r="U54" s="1"/>
      <c r="V54"/>
      <c r="W54"/>
      <c r="X54"/>
      <c r="Y54"/>
      <c r="Z54"/>
      <c r="AA54"/>
      <c r="AB54"/>
      <c r="AC54"/>
      <c r="AD54"/>
      <c r="AE54"/>
      <c r="AF54"/>
    </row>
    <row r="55" spans="1:32" ht="33" customHeight="1" thickBot="1" x14ac:dyDescent="0.3">
      <c r="A55" s="521" t="s">
        <v>384</v>
      </c>
      <c r="B55" s="517"/>
      <c r="C55" s="517"/>
      <c r="D55" s="517"/>
      <c r="E55" s="517"/>
      <c r="F55" s="348"/>
      <c r="G55" s="347"/>
      <c r="H55" s="347"/>
      <c r="I55" s="347"/>
      <c r="J55" s="347"/>
      <c r="K55" s="347"/>
      <c r="L55" s="347"/>
      <c r="M55" s="347"/>
      <c r="N55" s="347"/>
      <c r="O55" s="1"/>
      <c r="P55" s="1"/>
      <c r="Q55" s="1"/>
      <c r="R55" s="1"/>
      <c r="S55" s="1"/>
      <c r="T55" s="1"/>
      <c r="U55" s="1"/>
      <c r="V55"/>
      <c r="W55"/>
      <c r="X55"/>
      <c r="Y55"/>
      <c r="Z55"/>
      <c r="AA55"/>
      <c r="AB55"/>
      <c r="AC55"/>
      <c r="AD55"/>
      <c r="AE55"/>
      <c r="AF55"/>
    </row>
    <row r="56" spans="1:32" ht="33" customHeight="1" x14ac:dyDescent="0.25">
      <c r="A56" s="526" t="s">
        <v>392</v>
      </c>
      <c r="B56" s="525">
        <f>Tuloslaskelma!F51</f>
        <v>0</v>
      </c>
      <c r="C56" s="525">
        <f>Tuloslaskelma!G51</f>
        <v>0</v>
      </c>
      <c r="D56" s="525">
        <f>Tuloslaskelma!H51</f>
        <v>0</v>
      </c>
      <c r="E56" s="525">
        <f>Tuloslaskelma!I51</f>
        <v>0</v>
      </c>
      <c r="F56" s="347"/>
      <c r="G56" s="347"/>
      <c r="H56" s="347"/>
      <c r="I56" s="347"/>
      <c r="J56" s="347"/>
      <c r="K56" s="347"/>
      <c r="L56" s="347"/>
      <c r="M56" s="347"/>
      <c r="N56" s="347"/>
      <c r="O56" s="1"/>
      <c r="P56" s="1"/>
      <c r="Q56" s="1"/>
      <c r="R56" s="1"/>
      <c r="S56" s="1"/>
      <c r="T56" s="1"/>
      <c r="U56" s="1"/>
      <c r="V56"/>
      <c r="W56"/>
      <c r="X56"/>
      <c r="Y56"/>
      <c r="Z56"/>
      <c r="AA56"/>
      <c r="AB56"/>
      <c r="AC56"/>
      <c r="AD56"/>
      <c r="AE56"/>
      <c r="AF56"/>
    </row>
    <row r="57" spans="1:32" ht="33" customHeight="1" x14ac:dyDescent="0.25">
      <c r="A57" s="347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1"/>
      <c r="P57" s="1"/>
      <c r="Q57" s="1"/>
      <c r="R57" s="1"/>
      <c r="S57" s="1"/>
      <c r="T57" s="1"/>
      <c r="U57" s="1"/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A58" s="347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1"/>
      <c r="P58" s="1"/>
      <c r="Q58" s="1"/>
      <c r="R58" s="1"/>
      <c r="S58" s="1"/>
      <c r="T58" s="1"/>
      <c r="U58" s="1"/>
      <c r="V58"/>
      <c r="W58"/>
      <c r="X58"/>
      <c r="Y58"/>
      <c r="Z58"/>
      <c r="AA58"/>
      <c r="AB58"/>
      <c r="AC58"/>
      <c r="AD58"/>
      <c r="AE58"/>
      <c r="AF58"/>
    </row>
    <row r="59" spans="1:32" ht="19.5" customHeight="1" x14ac:dyDescent="0.25">
      <c r="A59" s="347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1"/>
      <c r="P59" s="1"/>
      <c r="Q59" s="1"/>
      <c r="R59" s="1"/>
      <c r="S59" s="1"/>
      <c r="T59" s="1"/>
      <c r="U59" s="1"/>
      <c r="V59"/>
      <c r="W59"/>
      <c r="X59"/>
      <c r="Y59"/>
      <c r="Z59"/>
      <c r="AA59"/>
      <c r="AB59"/>
      <c r="AC59"/>
      <c r="AD59"/>
      <c r="AE59"/>
      <c r="AF59"/>
    </row>
    <row r="60" spans="1:32" x14ac:dyDescent="0.25">
      <c r="A60" s="348"/>
      <c r="B60" s="366" t="s">
        <v>330</v>
      </c>
      <c r="C60" s="364"/>
      <c r="D60" s="364"/>
      <c r="E60" s="364"/>
      <c r="F60" s="364"/>
      <c r="G60" s="348"/>
      <c r="H60" s="360" t="s">
        <v>323</v>
      </c>
      <c r="I60" s="348"/>
      <c r="J60" s="348"/>
      <c r="K60" s="348"/>
      <c r="L60" s="348"/>
      <c r="M60" s="348"/>
      <c r="N60" s="348"/>
      <c r="O60" s="348"/>
      <c r="P60" s="348"/>
      <c r="Q60" s="347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/>
      <c r="AD60" s="351"/>
      <c r="AE60" s="351"/>
      <c r="AF60" s="351"/>
    </row>
    <row r="61" spans="1:32" x14ac:dyDescent="0.25">
      <c r="A61" s="348"/>
      <c r="B61" s="361" t="s">
        <v>328</v>
      </c>
      <c r="C61" s="360" t="s">
        <v>327</v>
      </c>
      <c r="D61" s="360" t="s">
        <v>326</v>
      </c>
      <c r="E61" s="360" t="s">
        <v>325</v>
      </c>
      <c r="F61" s="360" t="s">
        <v>324</v>
      </c>
      <c r="G61" s="348"/>
      <c r="H61" s="352">
        <f>MAX(H65:H646)</f>
        <v>0</v>
      </c>
      <c r="I61" s="348"/>
      <c r="J61" s="348"/>
      <c r="K61" s="348"/>
      <c r="L61" s="348"/>
      <c r="M61" s="348"/>
      <c r="N61" s="348"/>
      <c r="O61" s="348"/>
      <c r="P61" s="348"/>
      <c r="Q61" s="347"/>
      <c r="R61" s="369"/>
      <c r="S61" s="369"/>
      <c r="T61" s="369"/>
      <c r="U61" s="369"/>
      <c r="V61" s="369"/>
      <c r="W61" s="369"/>
      <c r="X61" s="369"/>
      <c r="Y61" s="369"/>
      <c r="Z61" s="348"/>
      <c r="AA61" s="348"/>
      <c r="AB61" s="348"/>
      <c r="AC61" s="351"/>
      <c r="AD61"/>
      <c r="AE61"/>
      <c r="AF61"/>
    </row>
    <row r="62" spans="1:32" x14ac:dyDescent="0.25">
      <c r="A62" s="348"/>
      <c r="B62" s="355">
        <f>-1*Tehostamiskannustin!D5/1000</f>
        <v>0</v>
      </c>
      <c r="C62" s="353">
        <f>Tehostamiskannustin!E5/1000</f>
        <v>0</v>
      </c>
      <c r="D62" s="354">
        <f>Tehostamiskannustin!L5</f>
        <v>0</v>
      </c>
      <c r="E62" s="353">
        <f>Tehostamiskannustin!F5</f>
        <v>0</v>
      </c>
      <c r="F62" s="353">
        <f>Tehostamiskannustin!G5</f>
        <v>0</v>
      </c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7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51"/>
      <c r="AD62"/>
      <c r="AE62"/>
      <c r="AF62"/>
    </row>
    <row r="63" spans="1:32" ht="12" customHeight="1" x14ac:dyDescent="0.25">
      <c r="A63" s="348"/>
      <c r="B63" s="368"/>
      <c r="C63" s="368"/>
      <c r="D63" s="348"/>
      <c r="E63" s="368"/>
      <c r="F63" s="368"/>
      <c r="G63" s="348"/>
      <c r="H63" s="367"/>
      <c r="I63" s="348"/>
      <c r="J63" s="366" t="s">
        <v>329</v>
      </c>
      <c r="K63" s="364"/>
      <c r="L63" s="364"/>
      <c r="M63" s="364"/>
      <c r="N63" s="364"/>
      <c r="O63" s="364"/>
      <c r="P63" s="348"/>
      <c r="Q63" s="347"/>
      <c r="R63" s="365" t="s">
        <v>146</v>
      </c>
      <c r="S63" s="364"/>
      <c r="T63" s="364"/>
      <c r="U63" s="364"/>
      <c r="V63" s="364"/>
      <c r="W63" s="364"/>
      <c r="X63" s="364"/>
      <c r="Y63" s="364"/>
      <c r="Z63" s="348"/>
      <c r="AA63" s="348"/>
      <c r="AB63" s="348"/>
      <c r="AC63" s="351"/>
      <c r="AD63"/>
      <c r="AE63"/>
      <c r="AF63"/>
    </row>
    <row r="64" spans="1:32" ht="32.25" customHeight="1" x14ac:dyDescent="0.25">
      <c r="A64" s="348"/>
      <c r="B64" s="360" t="s">
        <v>145</v>
      </c>
      <c r="C64" s="364"/>
      <c r="D64" s="364"/>
      <c r="E64" s="364"/>
      <c r="F64" s="364"/>
      <c r="G64" s="348"/>
      <c r="H64" s="363" t="s">
        <v>146</v>
      </c>
      <c r="I64" s="362"/>
      <c r="J64" s="361" t="s">
        <v>239</v>
      </c>
      <c r="K64" s="361" t="s">
        <v>328</v>
      </c>
      <c r="L64" s="360" t="s">
        <v>327</v>
      </c>
      <c r="M64" s="360" t="s">
        <v>326</v>
      </c>
      <c r="N64" s="360" t="s">
        <v>325</v>
      </c>
      <c r="O64" s="360" t="s">
        <v>324</v>
      </c>
      <c r="P64" s="348"/>
      <c r="Q64" s="359" t="s">
        <v>323</v>
      </c>
      <c r="R64" s="358">
        <v>2016</v>
      </c>
      <c r="S64" s="358">
        <v>2017</v>
      </c>
      <c r="T64" s="358">
        <v>2018</v>
      </c>
      <c r="U64" s="358">
        <v>2019</v>
      </c>
      <c r="V64" s="358">
        <v>2020</v>
      </c>
      <c r="W64" s="358">
        <v>2021</v>
      </c>
      <c r="X64" s="358">
        <v>2022</v>
      </c>
      <c r="Y64" s="358">
        <v>2023</v>
      </c>
      <c r="Z64" s="348"/>
      <c r="AA64" s="348"/>
      <c r="AB64" s="348"/>
      <c r="AC64" s="351"/>
      <c r="AD64"/>
      <c r="AE64"/>
      <c r="AF64"/>
    </row>
    <row r="65" spans="1:32" ht="44.25" customHeight="1" x14ac:dyDescent="0.25">
      <c r="A65" s="348"/>
      <c r="B65" s="350">
        <v>7.4837203709093095E-3</v>
      </c>
      <c r="C65" s="350">
        <v>-1.5484157996139258</v>
      </c>
      <c r="D65" s="350">
        <v>7.7618913112765338</v>
      </c>
      <c r="E65" s="350"/>
      <c r="F65" s="350"/>
      <c r="G65" s="348"/>
      <c r="H65" s="349">
        <f t="shared" ref="H65:H128" si="3">SUMPRODUCT(B65:F65,B$62:F$62)</f>
        <v>0</v>
      </c>
      <c r="I65" s="348"/>
      <c r="J65" s="356">
        <v>2016</v>
      </c>
      <c r="K65" s="355">
        <f>-Tehostamiskannustin!E15/1000</f>
        <v>0</v>
      </c>
      <c r="L65" s="353">
        <f>Tehostamiskannustin!F15/1000</f>
        <v>0</v>
      </c>
      <c r="M65" s="354">
        <f>Tehostamiskannustin!L15</f>
        <v>0</v>
      </c>
      <c r="N65" s="353">
        <f>Tehostamiskannustin!G15</f>
        <v>0</v>
      </c>
      <c r="O65" s="353">
        <f>Tehostamiskannustin!H15</f>
        <v>0</v>
      </c>
      <c r="P65" s="348"/>
      <c r="Q65" s="352">
        <f>MAX(R65:R653)</f>
        <v>0</v>
      </c>
      <c r="R65" s="349">
        <f>SUMPRODUCT($B65:$F65,$K$65:$O$65)</f>
        <v>0</v>
      </c>
      <c r="S65" s="349">
        <f t="shared" ref="S65:S128" si="4">SUMPRODUCT($B65:$F65,$K$66:$O$66)</f>
        <v>0</v>
      </c>
      <c r="T65" s="349">
        <f t="shared" ref="T65:T128" si="5">SUMPRODUCT($B65:$F65,$K$67:$O$67)</f>
        <v>0</v>
      </c>
      <c r="U65" s="349">
        <f t="shared" ref="U65:U128" si="6">SUMPRODUCT($B65:$F65,$K$68:$O$68)</f>
        <v>0</v>
      </c>
      <c r="V65" s="349">
        <f t="shared" ref="V65:V128" si="7">SUMPRODUCT($B65:$F65,$K$69:$O$69)</f>
        <v>0</v>
      </c>
      <c r="W65" s="349">
        <f t="shared" ref="W65:W128" si="8">SUMPRODUCT($B65:$F65,$K$70:$O$70)</f>
        <v>0</v>
      </c>
      <c r="X65" s="349">
        <f t="shared" ref="X65:X128" si="9">SUMPRODUCT($B65:$F65,$K$71:$O$71)</f>
        <v>0</v>
      </c>
      <c r="Y65" s="349">
        <f t="shared" ref="Y65:Y128" si="10">SUMPRODUCT($B65:$F65,$K$72:$O$72)</f>
        <v>0</v>
      </c>
      <c r="Z65" s="348"/>
      <c r="AA65" s="348"/>
      <c r="AB65" s="348"/>
      <c r="AC65" s="351"/>
      <c r="AD65"/>
      <c r="AE65"/>
      <c r="AF65"/>
    </row>
    <row r="66" spans="1:32" x14ac:dyDescent="0.25">
      <c r="A66" s="348"/>
      <c r="B66" s="350">
        <v>1.1984251601976607E-2</v>
      </c>
      <c r="C66" s="350">
        <v>-1.6839536431634732</v>
      </c>
      <c r="D66" s="350">
        <v>8.5112529137516493</v>
      </c>
      <c r="E66" s="350"/>
      <c r="F66" s="350">
        <v>4.1821933528914893E-3</v>
      </c>
      <c r="G66" s="348"/>
      <c r="H66" s="349">
        <f t="shared" si="3"/>
        <v>0</v>
      </c>
      <c r="I66" s="348"/>
      <c r="J66" s="356">
        <v>2017</v>
      </c>
      <c r="K66" s="355">
        <f>-Tehostamiskannustin!E16/1000</f>
        <v>0</v>
      </c>
      <c r="L66" s="353">
        <f>Tehostamiskannustin!F16/1000</f>
        <v>0</v>
      </c>
      <c r="M66" s="354">
        <f>Tehostamiskannustin!L16</f>
        <v>0</v>
      </c>
      <c r="N66" s="353">
        <f>Tehostamiskannustin!G16</f>
        <v>0</v>
      </c>
      <c r="O66" s="353">
        <f>Tehostamiskannustin!H16</f>
        <v>0</v>
      </c>
      <c r="P66" s="348"/>
      <c r="Q66" s="352">
        <f>MAX(S65:S653)</f>
        <v>0</v>
      </c>
      <c r="R66" s="349">
        <f t="shared" ref="R66:R129" si="11">SUMPRODUCT(B66:F66,K$65:O$65)</f>
        <v>0</v>
      </c>
      <c r="S66" s="349">
        <f t="shared" si="4"/>
        <v>0</v>
      </c>
      <c r="T66" s="349">
        <f t="shared" si="5"/>
        <v>0</v>
      </c>
      <c r="U66" s="349">
        <f t="shared" si="6"/>
        <v>0</v>
      </c>
      <c r="V66" s="349">
        <f t="shared" si="7"/>
        <v>0</v>
      </c>
      <c r="W66" s="349">
        <f t="shared" si="8"/>
        <v>0</v>
      </c>
      <c r="X66" s="349">
        <f t="shared" si="9"/>
        <v>0</v>
      </c>
      <c r="Y66" s="349">
        <f t="shared" si="10"/>
        <v>0</v>
      </c>
      <c r="Z66" s="348"/>
      <c r="AA66" s="348"/>
      <c r="AB66" s="348"/>
      <c r="AC66" s="351"/>
      <c r="AD66"/>
      <c r="AE66"/>
      <c r="AF66"/>
    </row>
    <row r="67" spans="1:32" x14ac:dyDescent="0.25">
      <c r="A67" s="348"/>
      <c r="B67" s="350"/>
      <c r="C67" s="350">
        <v>-4.9685187891621165</v>
      </c>
      <c r="D67" s="350">
        <v>6.6650226594034567</v>
      </c>
      <c r="E67" s="350"/>
      <c r="F67" s="350">
        <v>1.5072890481624933E-3</v>
      </c>
      <c r="G67" s="348"/>
      <c r="H67" s="349">
        <f t="shared" si="3"/>
        <v>0</v>
      </c>
      <c r="I67" s="348"/>
      <c r="J67" s="356">
        <v>2018</v>
      </c>
      <c r="K67" s="355">
        <f>-Tehostamiskannustin!E17/1000</f>
        <v>0</v>
      </c>
      <c r="L67" s="353">
        <f>Tehostamiskannustin!F17/1000</f>
        <v>0</v>
      </c>
      <c r="M67" s="354">
        <f>Tehostamiskannustin!L17</f>
        <v>0</v>
      </c>
      <c r="N67" s="353">
        <f>Tehostamiskannustin!G17</f>
        <v>0</v>
      </c>
      <c r="O67" s="353">
        <f>Tehostamiskannustin!H17</f>
        <v>0</v>
      </c>
      <c r="P67" s="348"/>
      <c r="Q67" s="352">
        <f>MAX(T65:T653)</f>
        <v>0</v>
      </c>
      <c r="R67" s="349">
        <f t="shared" si="11"/>
        <v>0</v>
      </c>
      <c r="S67" s="349">
        <f t="shared" si="4"/>
        <v>0</v>
      </c>
      <c r="T67" s="349">
        <f t="shared" si="5"/>
        <v>0</v>
      </c>
      <c r="U67" s="349">
        <f t="shared" si="6"/>
        <v>0</v>
      </c>
      <c r="V67" s="349">
        <f t="shared" si="7"/>
        <v>0</v>
      </c>
      <c r="W67" s="349">
        <f t="shared" si="8"/>
        <v>0</v>
      </c>
      <c r="X67" s="349">
        <f t="shared" si="9"/>
        <v>0</v>
      </c>
      <c r="Y67" s="349">
        <f t="shared" si="10"/>
        <v>0</v>
      </c>
      <c r="Z67" s="348"/>
      <c r="AA67" s="348"/>
      <c r="AB67" s="348"/>
      <c r="AC67" s="351"/>
      <c r="AD67"/>
      <c r="AE67"/>
      <c r="AF67"/>
    </row>
    <row r="68" spans="1:32" x14ac:dyDescent="0.25">
      <c r="A68" s="348"/>
      <c r="B68" s="350"/>
      <c r="C68" s="350">
        <v>-50.539142933966346</v>
      </c>
      <c r="D68" s="350">
        <v>5.0095004376174002</v>
      </c>
      <c r="E68" s="350">
        <v>1.867233402891151</v>
      </c>
      <c r="F68" s="350"/>
      <c r="G68" s="348"/>
      <c r="H68" s="349">
        <f t="shared" si="3"/>
        <v>0</v>
      </c>
      <c r="I68" s="348"/>
      <c r="J68" s="356">
        <v>2019</v>
      </c>
      <c r="K68" s="355">
        <f>-Tehostamiskannustin!E18/1000</f>
        <v>0</v>
      </c>
      <c r="L68" s="353">
        <f>Tehostamiskannustin!F18/1000</f>
        <v>0</v>
      </c>
      <c r="M68" s="354">
        <f>Tehostamiskannustin!L18</f>
        <v>0</v>
      </c>
      <c r="N68" s="353">
        <f>Tehostamiskannustin!G18</f>
        <v>0</v>
      </c>
      <c r="O68" s="353">
        <f>Tehostamiskannustin!H18</f>
        <v>0</v>
      </c>
      <c r="P68" s="348"/>
      <c r="Q68" s="352">
        <f>MAX(U65:U653)</f>
        <v>0</v>
      </c>
      <c r="R68" s="349">
        <f t="shared" si="11"/>
        <v>0</v>
      </c>
      <c r="S68" s="349">
        <f t="shared" si="4"/>
        <v>0</v>
      </c>
      <c r="T68" s="349">
        <f t="shared" si="5"/>
        <v>0</v>
      </c>
      <c r="U68" s="349">
        <f t="shared" si="6"/>
        <v>0</v>
      </c>
      <c r="V68" s="349">
        <f t="shared" si="7"/>
        <v>0</v>
      </c>
      <c r="W68" s="349">
        <f t="shared" si="8"/>
        <v>0</v>
      </c>
      <c r="X68" s="349">
        <f t="shared" si="9"/>
        <v>0</v>
      </c>
      <c r="Y68" s="349">
        <f t="shared" si="10"/>
        <v>0</v>
      </c>
      <c r="Z68" s="348"/>
      <c r="AA68" s="348"/>
      <c r="AB68" s="348"/>
      <c r="AC68" s="351"/>
      <c r="AD68"/>
      <c r="AE68"/>
      <c r="AF68"/>
    </row>
    <row r="69" spans="1:32" x14ac:dyDescent="0.25">
      <c r="A69" s="348"/>
      <c r="B69" s="350">
        <v>7.4837203709092826E-3</v>
      </c>
      <c r="C69" s="350">
        <v>-1.5484157996139309</v>
      </c>
      <c r="D69" s="350">
        <v>7.7618913112765293</v>
      </c>
      <c r="E69" s="350"/>
      <c r="F69" s="350"/>
      <c r="G69" s="348"/>
      <c r="H69" s="349">
        <f t="shared" si="3"/>
        <v>0</v>
      </c>
      <c r="I69" s="357"/>
      <c r="J69" s="356">
        <v>2020</v>
      </c>
      <c r="K69" s="355">
        <f>-Tehostamiskannustin!E20/1000</f>
        <v>0</v>
      </c>
      <c r="L69" s="353">
        <f>Tehostamiskannustin!F20/1000</f>
        <v>0</v>
      </c>
      <c r="M69" s="354">
        <f>Tehostamiskannustin!L20</f>
        <v>0</v>
      </c>
      <c r="N69" s="353">
        <f>Tehostamiskannustin!G20</f>
        <v>0</v>
      </c>
      <c r="O69" s="353">
        <f>Tehostamiskannustin!H20</f>
        <v>0</v>
      </c>
      <c r="P69" s="348"/>
      <c r="Q69" s="352">
        <f>MAX(V65:V653)</f>
        <v>0</v>
      </c>
      <c r="R69" s="349">
        <f t="shared" si="11"/>
        <v>0</v>
      </c>
      <c r="S69" s="349">
        <f t="shared" si="4"/>
        <v>0</v>
      </c>
      <c r="T69" s="349">
        <f t="shared" si="5"/>
        <v>0</v>
      </c>
      <c r="U69" s="349">
        <f t="shared" si="6"/>
        <v>0</v>
      </c>
      <c r="V69" s="349">
        <f t="shared" si="7"/>
        <v>0</v>
      </c>
      <c r="W69" s="349">
        <f t="shared" si="8"/>
        <v>0</v>
      </c>
      <c r="X69" s="349">
        <f t="shared" si="9"/>
        <v>0</v>
      </c>
      <c r="Y69" s="349">
        <f t="shared" si="10"/>
        <v>0</v>
      </c>
      <c r="Z69" s="348"/>
      <c r="AA69" s="348"/>
      <c r="AB69" s="348"/>
      <c r="AC69" s="351"/>
      <c r="AD69"/>
      <c r="AE69"/>
      <c r="AF69"/>
    </row>
    <row r="70" spans="1:32" x14ac:dyDescent="0.25">
      <c r="A70" s="348"/>
      <c r="B70" s="350">
        <v>4.5490244310283246E-3</v>
      </c>
      <c r="C70" s="350">
        <v>-0.65728716491632311</v>
      </c>
      <c r="D70" s="350">
        <v>1.0701759975588632</v>
      </c>
      <c r="E70" s="350"/>
      <c r="F70" s="350">
        <v>8.7548960425144651E-2</v>
      </c>
      <c r="G70" s="348"/>
      <c r="H70" s="349">
        <f t="shared" si="3"/>
        <v>0</v>
      </c>
      <c r="I70" s="348"/>
      <c r="J70" s="356">
        <v>2021</v>
      </c>
      <c r="K70" s="355">
        <f>-Tehostamiskannustin!E21/1000</f>
        <v>0</v>
      </c>
      <c r="L70" s="353">
        <f>Tehostamiskannustin!F21/1000</f>
        <v>0</v>
      </c>
      <c r="M70" s="354">
        <f>Tehostamiskannustin!L21</f>
        <v>0</v>
      </c>
      <c r="N70" s="353">
        <f>Tehostamiskannustin!G21</f>
        <v>0</v>
      </c>
      <c r="O70" s="353">
        <f>Tehostamiskannustin!H21</f>
        <v>0</v>
      </c>
      <c r="P70" s="348"/>
      <c r="Q70" s="352">
        <f>MAX(W65:W653)</f>
        <v>0</v>
      </c>
      <c r="R70" s="349">
        <f t="shared" si="11"/>
        <v>0</v>
      </c>
      <c r="S70" s="349">
        <f t="shared" si="4"/>
        <v>0</v>
      </c>
      <c r="T70" s="349">
        <f t="shared" si="5"/>
        <v>0</v>
      </c>
      <c r="U70" s="349">
        <f t="shared" si="6"/>
        <v>0</v>
      </c>
      <c r="V70" s="349">
        <f t="shared" si="7"/>
        <v>0</v>
      </c>
      <c r="W70" s="349">
        <f t="shared" si="8"/>
        <v>0</v>
      </c>
      <c r="X70" s="349">
        <f t="shared" si="9"/>
        <v>0</v>
      </c>
      <c r="Y70" s="349">
        <f t="shared" si="10"/>
        <v>0</v>
      </c>
      <c r="Z70" s="348"/>
      <c r="AA70" s="348"/>
      <c r="AB70" s="348"/>
      <c r="AC70" s="351"/>
      <c r="AD70"/>
      <c r="AE70"/>
      <c r="AF70"/>
    </row>
    <row r="71" spans="1:32" x14ac:dyDescent="0.25">
      <c r="A71" s="348"/>
      <c r="B71" s="350"/>
      <c r="C71" s="350">
        <v>-4.1385244212977597</v>
      </c>
      <c r="D71" s="350">
        <v>3.1907905270205377</v>
      </c>
      <c r="E71" s="350"/>
      <c r="F71" s="350">
        <v>5.7898928697881352E-2</v>
      </c>
      <c r="G71" s="348"/>
      <c r="H71" s="349">
        <f t="shared" si="3"/>
        <v>0</v>
      </c>
      <c r="I71" s="348"/>
      <c r="J71" s="356">
        <v>2022</v>
      </c>
      <c r="K71" s="355">
        <f>-Tehostamiskannustin!E22/1000</f>
        <v>0</v>
      </c>
      <c r="L71" s="353">
        <f>Tehostamiskannustin!F22/1000</f>
        <v>0</v>
      </c>
      <c r="M71" s="354">
        <f>Tehostamiskannustin!L22</f>
        <v>0</v>
      </c>
      <c r="N71" s="353">
        <f>Tehostamiskannustin!G22</f>
        <v>0</v>
      </c>
      <c r="O71" s="353">
        <f>Tehostamiskannustin!H22</f>
        <v>0</v>
      </c>
      <c r="P71" s="348"/>
      <c r="Q71" s="352">
        <f>MAX(X65:X653)</f>
        <v>0</v>
      </c>
      <c r="R71" s="349">
        <f t="shared" si="11"/>
        <v>0</v>
      </c>
      <c r="S71" s="349">
        <f t="shared" si="4"/>
        <v>0</v>
      </c>
      <c r="T71" s="349">
        <f t="shared" si="5"/>
        <v>0</v>
      </c>
      <c r="U71" s="349">
        <f t="shared" si="6"/>
        <v>0</v>
      </c>
      <c r="V71" s="349">
        <f t="shared" si="7"/>
        <v>0</v>
      </c>
      <c r="W71" s="349">
        <f t="shared" si="8"/>
        <v>0</v>
      </c>
      <c r="X71" s="349">
        <f t="shared" si="9"/>
        <v>0</v>
      </c>
      <c r="Y71" s="349">
        <f t="shared" si="10"/>
        <v>0</v>
      </c>
      <c r="Z71" s="348"/>
      <c r="AA71" s="348"/>
      <c r="AB71" s="348"/>
      <c r="AC71" s="351"/>
      <c r="AD71"/>
      <c r="AE71"/>
      <c r="AF71"/>
    </row>
    <row r="72" spans="1:32" x14ac:dyDescent="0.25">
      <c r="A72" s="348"/>
      <c r="B72" s="350"/>
      <c r="C72" s="350">
        <v>-1.2433179580582638</v>
      </c>
      <c r="D72" s="350">
        <v>1.1788499164660509</v>
      </c>
      <c r="E72" s="350"/>
      <c r="F72" s="350">
        <v>7.5257381047851485E-2</v>
      </c>
      <c r="G72" s="348"/>
      <c r="H72" s="349">
        <f t="shared" si="3"/>
        <v>0</v>
      </c>
      <c r="I72" s="348"/>
      <c r="J72" s="356">
        <v>2023</v>
      </c>
      <c r="K72" s="355">
        <f>-Tehostamiskannustin!E23/1000</f>
        <v>0</v>
      </c>
      <c r="L72" s="353">
        <f>Tehostamiskannustin!F23/1000</f>
        <v>0</v>
      </c>
      <c r="M72" s="354">
        <f>Tehostamiskannustin!L23</f>
        <v>0</v>
      </c>
      <c r="N72" s="353">
        <f>Tehostamiskannustin!G23</f>
        <v>0</v>
      </c>
      <c r="O72" s="353">
        <f>Tehostamiskannustin!H23</f>
        <v>0</v>
      </c>
      <c r="P72" s="348"/>
      <c r="Q72" s="352">
        <f>MAX(Y65:Y653)</f>
        <v>0</v>
      </c>
      <c r="R72" s="349">
        <f t="shared" si="11"/>
        <v>0</v>
      </c>
      <c r="S72" s="349">
        <f t="shared" si="4"/>
        <v>0</v>
      </c>
      <c r="T72" s="349">
        <f t="shared" si="5"/>
        <v>0</v>
      </c>
      <c r="U72" s="349">
        <f t="shared" si="6"/>
        <v>0</v>
      </c>
      <c r="V72" s="349">
        <f t="shared" si="7"/>
        <v>0</v>
      </c>
      <c r="W72" s="349">
        <f t="shared" si="8"/>
        <v>0</v>
      </c>
      <c r="X72" s="349">
        <f t="shared" si="9"/>
        <v>0</v>
      </c>
      <c r="Y72" s="349">
        <f t="shared" si="10"/>
        <v>0</v>
      </c>
      <c r="Z72" s="348"/>
      <c r="AA72" s="348"/>
      <c r="AB72" s="348"/>
      <c r="AC72" s="351"/>
      <c r="AD72"/>
      <c r="AE72"/>
      <c r="AF72"/>
    </row>
    <row r="73" spans="1:32" x14ac:dyDescent="0.25">
      <c r="A73" s="348"/>
      <c r="B73" s="350">
        <v>7.6600755476151725E-3</v>
      </c>
      <c r="C73" s="350">
        <v>-0.72794120537935358</v>
      </c>
      <c r="D73" s="350">
        <v>0.75319662320444158</v>
      </c>
      <c r="E73" s="350"/>
      <c r="F73" s="350">
        <v>9.9336818440546731E-2</v>
      </c>
      <c r="G73" s="348"/>
      <c r="H73" s="349">
        <f t="shared" si="3"/>
        <v>0</v>
      </c>
      <c r="I73" s="348"/>
      <c r="J73" s="348"/>
      <c r="K73" s="348"/>
      <c r="L73" s="348"/>
      <c r="M73" s="348"/>
      <c r="N73" s="348"/>
      <c r="O73" s="348"/>
      <c r="P73" s="348"/>
      <c r="Q73" s="347"/>
      <c r="R73" s="349">
        <f t="shared" si="11"/>
        <v>0</v>
      </c>
      <c r="S73" s="349">
        <f t="shared" si="4"/>
        <v>0</v>
      </c>
      <c r="T73" s="349">
        <f t="shared" si="5"/>
        <v>0</v>
      </c>
      <c r="U73" s="349">
        <f t="shared" si="6"/>
        <v>0</v>
      </c>
      <c r="V73" s="349">
        <f t="shared" si="7"/>
        <v>0</v>
      </c>
      <c r="W73" s="349">
        <f t="shared" si="8"/>
        <v>0</v>
      </c>
      <c r="X73" s="349">
        <f t="shared" si="9"/>
        <v>0</v>
      </c>
      <c r="Y73" s="349">
        <f t="shared" si="10"/>
        <v>0</v>
      </c>
      <c r="Z73" s="348"/>
      <c r="AA73" s="348"/>
      <c r="AB73" s="348"/>
      <c r="AC73" s="351"/>
      <c r="AD73"/>
      <c r="AE73"/>
      <c r="AF73"/>
    </row>
    <row r="74" spans="1:32" x14ac:dyDescent="0.25">
      <c r="A74" s="348"/>
      <c r="B74" s="350">
        <v>8.5448639975061825E-4</v>
      </c>
      <c r="C74" s="350">
        <v>-2.8677683608123345</v>
      </c>
      <c r="D74" s="350">
        <v>1.8077960733236884</v>
      </c>
      <c r="E74" s="350"/>
      <c r="F74" s="350">
        <v>7.3449586835090258E-2</v>
      </c>
      <c r="G74" s="348"/>
      <c r="H74" s="349">
        <f t="shared" si="3"/>
        <v>0</v>
      </c>
      <c r="I74" s="348"/>
      <c r="J74" s="348"/>
      <c r="K74" s="348"/>
      <c r="L74" s="348"/>
      <c r="M74" s="348"/>
      <c r="N74" s="348"/>
      <c r="O74" s="348"/>
      <c r="P74" s="348"/>
      <c r="Q74" s="347"/>
      <c r="R74" s="349">
        <f t="shared" si="11"/>
        <v>0</v>
      </c>
      <c r="S74" s="349">
        <f t="shared" si="4"/>
        <v>0</v>
      </c>
      <c r="T74" s="349">
        <f t="shared" si="5"/>
        <v>0</v>
      </c>
      <c r="U74" s="349">
        <f t="shared" si="6"/>
        <v>0</v>
      </c>
      <c r="V74" s="349">
        <f t="shared" si="7"/>
        <v>0</v>
      </c>
      <c r="W74" s="349">
        <f t="shared" si="8"/>
        <v>0</v>
      </c>
      <c r="X74" s="349">
        <f t="shared" si="9"/>
        <v>0</v>
      </c>
      <c r="Y74" s="349">
        <f t="shared" si="10"/>
        <v>0</v>
      </c>
      <c r="Z74" s="348"/>
      <c r="AA74" s="348"/>
      <c r="AB74" s="348"/>
      <c r="AC74" s="351"/>
      <c r="AD74"/>
      <c r="AE74"/>
      <c r="AF74"/>
    </row>
    <row r="75" spans="1:32" x14ac:dyDescent="0.25">
      <c r="A75" s="348"/>
      <c r="B75" s="350">
        <v>2.7278733994992171E-3</v>
      </c>
      <c r="C75" s="350">
        <v>-4.5835236157508303</v>
      </c>
      <c r="D75" s="350">
        <v>0.72252131456474267</v>
      </c>
      <c r="E75" s="350"/>
      <c r="F75" s="350">
        <v>9.1163579823272528E-2</v>
      </c>
      <c r="G75" s="348"/>
      <c r="H75" s="349">
        <f t="shared" si="3"/>
        <v>0</v>
      </c>
      <c r="I75" s="348"/>
      <c r="J75" s="348"/>
      <c r="K75" s="348"/>
      <c r="L75" s="348"/>
      <c r="M75" s="348"/>
      <c r="N75" s="348"/>
      <c r="O75" s="348"/>
      <c r="P75" s="348"/>
      <c r="Q75" s="347"/>
      <c r="R75" s="349">
        <f t="shared" si="11"/>
        <v>0</v>
      </c>
      <c r="S75" s="349">
        <f t="shared" si="4"/>
        <v>0</v>
      </c>
      <c r="T75" s="349">
        <f t="shared" si="5"/>
        <v>0</v>
      </c>
      <c r="U75" s="349">
        <f t="shared" si="6"/>
        <v>0</v>
      </c>
      <c r="V75" s="349">
        <f t="shared" si="7"/>
        <v>0</v>
      </c>
      <c r="W75" s="349">
        <f t="shared" si="8"/>
        <v>0</v>
      </c>
      <c r="X75" s="349">
        <f t="shared" si="9"/>
        <v>0</v>
      </c>
      <c r="Y75" s="349">
        <f t="shared" si="10"/>
        <v>0</v>
      </c>
      <c r="Z75" s="348"/>
      <c r="AA75" s="348"/>
      <c r="AB75" s="348"/>
      <c r="AC75" s="351"/>
      <c r="AD75"/>
      <c r="AE75"/>
      <c r="AF75"/>
    </row>
    <row r="76" spans="1:32" x14ac:dyDescent="0.25">
      <c r="A76" s="348"/>
      <c r="B76" s="350">
        <v>3.7229734073338634E-2</v>
      </c>
      <c r="C76" s="350">
        <v>-0.63048327753459743</v>
      </c>
      <c r="D76" s="350">
        <v>12.399653811268873</v>
      </c>
      <c r="E76" s="350"/>
      <c r="F76" s="350">
        <v>2.3063738597055971E-2</v>
      </c>
      <c r="G76" s="348"/>
      <c r="H76" s="349">
        <f t="shared" si="3"/>
        <v>0</v>
      </c>
      <c r="I76" s="348"/>
      <c r="J76" s="348"/>
      <c r="K76" s="348"/>
      <c r="L76" s="348"/>
      <c r="M76" s="348"/>
      <c r="N76" s="348"/>
      <c r="O76" s="348"/>
      <c r="P76" s="348"/>
      <c r="Q76" s="347"/>
      <c r="R76" s="349">
        <f t="shared" si="11"/>
        <v>0</v>
      </c>
      <c r="S76" s="349">
        <f t="shared" si="4"/>
        <v>0</v>
      </c>
      <c r="T76" s="349">
        <f t="shared" si="5"/>
        <v>0</v>
      </c>
      <c r="U76" s="349">
        <f t="shared" si="6"/>
        <v>0</v>
      </c>
      <c r="V76" s="349">
        <f t="shared" si="7"/>
        <v>0</v>
      </c>
      <c r="W76" s="349">
        <f t="shared" si="8"/>
        <v>0</v>
      </c>
      <c r="X76" s="349">
        <f t="shared" si="9"/>
        <v>0</v>
      </c>
      <c r="Y76" s="349">
        <f t="shared" si="10"/>
        <v>0</v>
      </c>
      <c r="Z76" s="348"/>
      <c r="AA76" s="348"/>
      <c r="AB76" s="348"/>
      <c r="AC76"/>
      <c r="AD76"/>
      <c r="AE76"/>
      <c r="AF76"/>
    </row>
    <row r="77" spans="1:32" x14ac:dyDescent="0.25">
      <c r="A77" s="348"/>
      <c r="B77" s="350">
        <v>3.7229734073338842E-2</v>
      </c>
      <c r="C77" s="350">
        <v>-0.63048327753459699</v>
      </c>
      <c r="D77" s="350">
        <v>12.399653811268907</v>
      </c>
      <c r="E77" s="350"/>
      <c r="F77" s="350">
        <v>2.3063738597056131E-2</v>
      </c>
      <c r="G77" s="348"/>
      <c r="H77" s="349">
        <f t="shared" si="3"/>
        <v>0</v>
      </c>
      <c r="I77" s="348"/>
      <c r="J77" s="348"/>
      <c r="K77" s="348"/>
      <c r="L77" s="348"/>
      <c r="M77" s="348"/>
      <c r="N77" s="348"/>
      <c r="O77" s="348"/>
      <c r="P77" s="348"/>
      <c r="Q77" s="347"/>
      <c r="R77" s="349">
        <f t="shared" si="11"/>
        <v>0</v>
      </c>
      <c r="S77" s="349">
        <f t="shared" si="4"/>
        <v>0</v>
      </c>
      <c r="T77" s="349">
        <f t="shared" si="5"/>
        <v>0</v>
      </c>
      <c r="U77" s="349">
        <f t="shared" si="6"/>
        <v>0</v>
      </c>
      <c r="V77" s="349">
        <f t="shared" si="7"/>
        <v>0</v>
      </c>
      <c r="W77" s="349">
        <f t="shared" si="8"/>
        <v>0</v>
      </c>
      <c r="X77" s="349">
        <f t="shared" si="9"/>
        <v>0</v>
      </c>
      <c r="Y77" s="349">
        <f t="shared" si="10"/>
        <v>0</v>
      </c>
      <c r="Z77" s="348"/>
      <c r="AA77" s="348"/>
      <c r="AB77" s="348"/>
      <c r="AC77"/>
      <c r="AD77"/>
      <c r="AE77"/>
      <c r="AF77"/>
    </row>
    <row r="78" spans="1:32" x14ac:dyDescent="0.25">
      <c r="A78" s="348"/>
      <c r="B78" s="350"/>
      <c r="C78" s="350">
        <v>-13.420148838017132</v>
      </c>
      <c r="D78" s="350"/>
      <c r="E78" s="350"/>
      <c r="F78" s="350">
        <v>9.8101448155784546E-2</v>
      </c>
      <c r="G78" s="348"/>
      <c r="H78" s="349">
        <f t="shared" si="3"/>
        <v>0</v>
      </c>
      <c r="I78" s="348"/>
      <c r="J78" s="348"/>
      <c r="K78" s="348"/>
      <c r="L78" s="348"/>
      <c r="M78" s="348"/>
      <c r="N78" s="348"/>
      <c r="O78" s="348"/>
      <c r="P78" s="348"/>
      <c r="Q78" s="347"/>
      <c r="R78" s="349">
        <f t="shared" si="11"/>
        <v>0</v>
      </c>
      <c r="S78" s="349">
        <f t="shared" si="4"/>
        <v>0</v>
      </c>
      <c r="T78" s="349">
        <f t="shared" si="5"/>
        <v>0</v>
      </c>
      <c r="U78" s="349">
        <f t="shared" si="6"/>
        <v>0</v>
      </c>
      <c r="V78" s="349">
        <f t="shared" si="7"/>
        <v>0</v>
      </c>
      <c r="W78" s="349">
        <f t="shared" si="8"/>
        <v>0</v>
      </c>
      <c r="X78" s="349">
        <f t="shared" si="9"/>
        <v>0</v>
      </c>
      <c r="Y78" s="349">
        <f t="shared" si="10"/>
        <v>0</v>
      </c>
      <c r="Z78" s="348"/>
      <c r="AA78" s="348"/>
      <c r="AB78" s="348"/>
      <c r="AC78" s="351"/>
      <c r="AD78"/>
      <c r="AE78"/>
      <c r="AF78"/>
    </row>
    <row r="79" spans="1:32" x14ac:dyDescent="0.25">
      <c r="A79" s="348"/>
      <c r="B79" s="350">
        <v>3.7229734073338683E-2</v>
      </c>
      <c r="C79" s="350">
        <v>-0.63048327753460021</v>
      </c>
      <c r="D79" s="350">
        <v>12.3996538112689</v>
      </c>
      <c r="E79" s="350"/>
      <c r="F79" s="350">
        <v>2.3063738597055749E-2</v>
      </c>
      <c r="G79" s="348"/>
      <c r="H79" s="349">
        <f t="shared" si="3"/>
        <v>0</v>
      </c>
      <c r="I79" s="348"/>
      <c r="J79" s="348"/>
      <c r="K79" s="348"/>
      <c r="L79" s="348"/>
      <c r="M79" s="348"/>
      <c r="N79" s="348"/>
      <c r="O79" s="348"/>
      <c r="P79" s="348"/>
      <c r="Q79" s="347"/>
      <c r="R79" s="349">
        <f t="shared" si="11"/>
        <v>0</v>
      </c>
      <c r="S79" s="349">
        <f t="shared" si="4"/>
        <v>0</v>
      </c>
      <c r="T79" s="349">
        <f t="shared" si="5"/>
        <v>0</v>
      </c>
      <c r="U79" s="349">
        <f t="shared" si="6"/>
        <v>0</v>
      </c>
      <c r="V79" s="349">
        <f t="shared" si="7"/>
        <v>0</v>
      </c>
      <c r="W79" s="349">
        <f t="shared" si="8"/>
        <v>0</v>
      </c>
      <c r="X79" s="349">
        <f t="shared" si="9"/>
        <v>0</v>
      </c>
      <c r="Y79" s="349">
        <f t="shared" si="10"/>
        <v>0</v>
      </c>
      <c r="Z79" s="348"/>
      <c r="AA79" s="348"/>
      <c r="AB79" s="348"/>
      <c r="AC79" s="351"/>
      <c r="AD79"/>
      <c r="AE79"/>
      <c r="AF79"/>
    </row>
    <row r="80" spans="1:32" x14ac:dyDescent="0.25">
      <c r="A80" s="348"/>
      <c r="B80" s="350">
        <v>3.722973407333869E-2</v>
      </c>
      <c r="C80" s="350">
        <v>-0.63048327753459799</v>
      </c>
      <c r="D80" s="350">
        <v>12.399653811268887</v>
      </c>
      <c r="E80" s="350"/>
      <c r="F80" s="350">
        <v>2.3063738597056044E-2</v>
      </c>
      <c r="G80" s="348"/>
      <c r="H80" s="349">
        <f t="shared" si="3"/>
        <v>0</v>
      </c>
      <c r="I80" s="348"/>
      <c r="J80" s="348"/>
      <c r="K80" s="348"/>
      <c r="L80" s="348"/>
      <c r="M80" s="348"/>
      <c r="N80" s="348"/>
      <c r="O80" s="348"/>
      <c r="P80" s="348"/>
      <c r="Q80" s="347"/>
      <c r="R80" s="349">
        <f t="shared" si="11"/>
        <v>0</v>
      </c>
      <c r="S80" s="349">
        <f t="shared" si="4"/>
        <v>0</v>
      </c>
      <c r="T80" s="349">
        <f t="shared" si="5"/>
        <v>0</v>
      </c>
      <c r="U80" s="349">
        <f t="shared" si="6"/>
        <v>0</v>
      </c>
      <c r="V80" s="349">
        <f t="shared" si="7"/>
        <v>0</v>
      </c>
      <c r="W80" s="349">
        <f t="shared" si="8"/>
        <v>0</v>
      </c>
      <c r="X80" s="349">
        <f t="shared" si="9"/>
        <v>0</v>
      </c>
      <c r="Y80" s="349">
        <f t="shared" si="10"/>
        <v>0</v>
      </c>
      <c r="Z80" s="348"/>
      <c r="AA80" s="348"/>
      <c r="AB80" s="348"/>
      <c r="AC80" s="351"/>
      <c r="AD80"/>
      <c r="AE80"/>
      <c r="AF80"/>
    </row>
    <row r="81" spans="1:32" x14ac:dyDescent="0.25">
      <c r="A81" s="348"/>
      <c r="B81" s="350">
        <v>3.7229734073338433E-2</v>
      </c>
      <c r="C81" s="350">
        <v>-0.63048327753459843</v>
      </c>
      <c r="D81" s="350">
        <v>12.399653811268839</v>
      </c>
      <c r="E81" s="350"/>
      <c r="F81" s="350">
        <v>2.3063738597055912E-2</v>
      </c>
      <c r="G81" s="348"/>
      <c r="H81" s="349">
        <f t="shared" si="3"/>
        <v>0</v>
      </c>
      <c r="I81" s="348"/>
      <c r="J81" s="1"/>
      <c r="K81" s="348"/>
      <c r="L81" s="1"/>
      <c r="M81" s="348"/>
      <c r="N81" s="348"/>
      <c r="O81" s="348"/>
      <c r="P81" s="348"/>
      <c r="Q81" s="347"/>
      <c r="R81" s="349">
        <f t="shared" si="11"/>
        <v>0</v>
      </c>
      <c r="S81" s="349">
        <f t="shared" si="4"/>
        <v>0</v>
      </c>
      <c r="T81" s="349">
        <f t="shared" si="5"/>
        <v>0</v>
      </c>
      <c r="U81" s="349">
        <f t="shared" si="6"/>
        <v>0</v>
      </c>
      <c r="V81" s="349">
        <f t="shared" si="7"/>
        <v>0</v>
      </c>
      <c r="W81" s="349">
        <f t="shared" si="8"/>
        <v>0</v>
      </c>
      <c r="X81" s="349">
        <f t="shared" si="9"/>
        <v>0</v>
      </c>
      <c r="Y81" s="349">
        <f t="shared" si="10"/>
        <v>0</v>
      </c>
      <c r="Z81" s="348"/>
      <c r="AA81" s="348"/>
      <c r="AB81" s="348"/>
      <c r="AC81" s="351"/>
      <c r="AD81"/>
      <c r="AE81"/>
      <c r="AF81"/>
    </row>
    <row r="82" spans="1:32" x14ac:dyDescent="0.25">
      <c r="A82" s="348"/>
      <c r="B82" s="350">
        <v>2.1872046390283757E-3</v>
      </c>
      <c r="C82" s="350">
        <v>-2.0013053634516003</v>
      </c>
      <c r="D82" s="350">
        <v>5.4023262537274466</v>
      </c>
      <c r="E82" s="350"/>
      <c r="F82" s="350">
        <v>2.6449689013315798E-2</v>
      </c>
      <c r="G82" s="348"/>
      <c r="H82" s="349">
        <f t="shared" si="3"/>
        <v>0</v>
      </c>
      <c r="I82" s="348"/>
      <c r="J82" s="1"/>
      <c r="K82" s="348"/>
      <c r="L82" s="1"/>
      <c r="M82" s="348"/>
      <c r="N82" s="348"/>
      <c r="O82" s="348"/>
      <c r="P82" s="348"/>
      <c r="Q82" s="347"/>
      <c r="R82" s="349">
        <f t="shared" si="11"/>
        <v>0</v>
      </c>
      <c r="S82" s="349">
        <f t="shared" si="4"/>
        <v>0</v>
      </c>
      <c r="T82" s="349">
        <f t="shared" si="5"/>
        <v>0</v>
      </c>
      <c r="U82" s="349">
        <f t="shared" si="6"/>
        <v>0</v>
      </c>
      <c r="V82" s="349">
        <f t="shared" si="7"/>
        <v>0</v>
      </c>
      <c r="W82" s="349">
        <f t="shared" si="8"/>
        <v>0</v>
      </c>
      <c r="X82" s="349">
        <f t="shared" si="9"/>
        <v>0</v>
      </c>
      <c r="Y82" s="349">
        <f t="shared" si="10"/>
        <v>0</v>
      </c>
      <c r="Z82" s="348"/>
      <c r="AA82" s="348"/>
      <c r="AB82" s="348"/>
      <c r="AC82"/>
      <c r="AD82"/>
      <c r="AE82"/>
      <c r="AF82"/>
    </row>
    <row r="83" spans="1:32" x14ac:dyDescent="0.25">
      <c r="A83" s="348"/>
      <c r="B83" s="350">
        <v>1.7442529908695197E-2</v>
      </c>
      <c r="C83" s="350">
        <v>-2.9156112402773822</v>
      </c>
      <c r="D83" s="350">
        <v>9.4583259652416132</v>
      </c>
      <c r="E83" s="350"/>
      <c r="F83" s="350">
        <v>1.4719474686466857E-2</v>
      </c>
      <c r="G83" s="348"/>
      <c r="H83" s="349">
        <f t="shared" si="3"/>
        <v>0</v>
      </c>
      <c r="I83" s="348"/>
      <c r="J83" s="1"/>
      <c r="K83" s="348"/>
      <c r="L83" s="1"/>
      <c r="M83" s="348"/>
      <c r="N83" s="348"/>
      <c r="O83" s="348"/>
      <c r="P83" s="348"/>
      <c r="Q83" s="347"/>
      <c r="R83" s="349">
        <f t="shared" si="11"/>
        <v>0</v>
      </c>
      <c r="S83" s="349">
        <f t="shared" si="4"/>
        <v>0</v>
      </c>
      <c r="T83" s="349">
        <f t="shared" si="5"/>
        <v>0</v>
      </c>
      <c r="U83" s="349">
        <f t="shared" si="6"/>
        <v>0</v>
      </c>
      <c r="V83" s="349">
        <f t="shared" si="7"/>
        <v>0</v>
      </c>
      <c r="W83" s="349">
        <f t="shared" si="8"/>
        <v>0</v>
      </c>
      <c r="X83" s="349">
        <f t="shared" si="9"/>
        <v>0</v>
      </c>
      <c r="Y83" s="349">
        <f t="shared" si="10"/>
        <v>0</v>
      </c>
      <c r="Z83" s="348"/>
      <c r="AA83" s="348"/>
      <c r="AB83" s="348"/>
      <c r="AC83" s="351"/>
      <c r="AD83"/>
      <c r="AE83"/>
      <c r="AF83"/>
    </row>
    <row r="84" spans="1:32" x14ac:dyDescent="0.25">
      <c r="A84" s="348"/>
      <c r="B84" s="350">
        <v>5.7472694308077733E-4</v>
      </c>
      <c r="C84" s="350">
        <v>-14.79481787760011</v>
      </c>
      <c r="D84" s="350">
        <v>6.8049597334455045</v>
      </c>
      <c r="E84" s="350"/>
      <c r="F84" s="350">
        <v>2.7962950277794867E-2</v>
      </c>
      <c r="G84" s="348"/>
      <c r="H84" s="349">
        <f t="shared" si="3"/>
        <v>0</v>
      </c>
      <c r="I84" s="348"/>
      <c r="J84" s="1"/>
      <c r="K84" s="348"/>
      <c r="L84" s="1"/>
      <c r="M84" s="348"/>
      <c r="N84" s="348"/>
      <c r="O84" s="348"/>
      <c r="P84" s="348"/>
      <c r="Q84" s="347"/>
      <c r="R84" s="349">
        <f t="shared" si="11"/>
        <v>0</v>
      </c>
      <c r="S84" s="349">
        <f t="shared" si="4"/>
        <v>0</v>
      </c>
      <c r="T84" s="349">
        <f t="shared" si="5"/>
        <v>0</v>
      </c>
      <c r="U84" s="349">
        <f t="shared" si="6"/>
        <v>0</v>
      </c>
      <c r="V84" s="349">
        <f t="shared" si="7"/>
        <v>0</v>
      </c>
      <c r="W84" s="349">
        <f t="shared" si="8"/>
        <v>0</v>
      </c>
      <c r="X84" s="349">
        <f t="shared" si="9"/>
        <v>0</v>
      </c>
      <c r="Y84" s="349">
        <f t="shared" si="10"/>
        <v>0</v>
      </c>
      <c r="Z84" s="348"/>
      <c r="AA84" s="348"/>
      <c r="AB84" s="348"/>
      <c r="AC84" s="351"/>
      <c r="AD84"/>
      <c r="AE84"/>
      <c r="AF84"/>
    </row>
    <row r="85" spans="1:32" x14ac:dyDescent="0.25">
      <c r="A85" s="348"/>
      <c r="B85" s="350">
        <v>1.7699159305267645E-3</v>
      </c>
      <c r="C85" s="350">
        <v>-1.2842405851583198</v>
      </c>
      <c r="D85" s="350">
        <v>4.0257023656465192</v>
      </c>
      <c r="E85" s="350"/>
      <c r="F85" s="350">
        <v>4.6266483329957711E-2</v>
      </c>
      <c r="G85" s="348"/>
      <c r="H85" s="349">
        <f t="shared" si="3"/>
        <v>0</v>
      </c>
      <c r="I85" s="348"/>
      <c r="J85" s="1"/>
      <c r="K85" s="348"/>
      <c r="L85" s="1"/>
      <c r="M85" s="348"/>
      <c r="N85" s="348"/>
      <c r="O85" s="348"/>
      <c r="P85" s="348"/>
      <c r="Q85" s="347"/>
      <c r="R85" s="349">
        <f t="shared" si="11"/>
        <v>0</v>
      </c>
      <c r="S85" s="349">
        <f t="shared" si="4"/>
        <v>0</v>
      </c>
      <c r="T85" s="349">
        <f t="shared" si="5"/>
        <v>0</v>
      </c>
      <c r="U85" s="349">
        <f t="shared" si="6"/>
        <v>0</v>
      </c>
      <c r="V85" s="349">
        <f t="shared" si="7"/>
        <v>0</v>
      </c>
      <c r="W85" s="349">
        <f t="shared" si="8"/>
        <v>0</v>
      </c>
      <c r="X85" s="349">
        <f t="shared" si="9"/>
        <v>0</v>
      </c>
      <c r="Y85" s="349">
        <f t="shared" si="10"/>
        <v>0</v>
      </c>
      <c r="Z85" s="348"/>
      <c r="AA85" s="348"/>
      <c r="AB85" s="348"/>
      <c r="AC85" s="351"/>
      <c r="AD85"/>
      <c r="AE85"/>
      <c r="AF85"/>
    </row>
    <row r="86" spans="1:32" x14ac:dyDescent="0.25">
      <c r="A86" s="348"/>
      <c r="B86" s="350">
        <v>1.1094339432783526E-2</v>
      </c>
      <c r="C86" s="350">
        <v>3.3504591634815395E-2</v>
      </c>
      <c r="D86" s="350">
        <v>0.40726543212715671</v>
      </c>
      <c r="E86" s="350"/>
      <c r="F86" s="350">
        <v>0.10868267803507792</v>
      </c>
      <c r="G86" s="348"/>
      <c r="H86" s="349">
        <f t="shared" si="3"/>
        <v>0</v>
      </c>
      <c r="I86" s="348"/>
      <c r="J86" s="1"/>
      <c r="K86" s="348"/>
      <c r="L86" s="1"/>
      <c r="M86" s="348"/>
      <c r="N86" s="348"/>
      <c r="O86" s="348"/>
      <c r="P86" s="348"/>
      <c r="Q86" s="347"/>
      <c r="R86" s="349">
        <f t="shared" si="11"/>
        <v>0</v>
      </c>
      <c r="S86" s="349">
        <f t="shared" si="4"/>
        <v>0</v>
      </c>
      <c r="T86" s="349">
        <f t="shared" si="5"/>
        <v>0</v>
      </c>
      <c r="U86" s="349">
        <f t="shared" si="6"/>
        <v>0</v>
      </c>
      <c r="V86" s="349">
        <f t="shared" si="7"/>
        <v>0</v>
      </c>
      <c r="W86" s="349">
        <f t="shared" si="8"/>
        <v>0</v>
      </c>
      <c r="X86" s="349">
        <f t="shared" si="9"/>
        <v>0</v>
      </c>
      <c r="Y86" s="349">
        <f t="shared" si="10"/>
        <v>0</v>
      </c>
      <c r="Z86" s="348"/>
      <c r="AA86" s="348"/>
      <c r="AB86" s="348"/>
      <c r="AC86"/>
      <c r="AD86"/>
      <c r="AE86"/>
      <c r="AF86"/>
    </row>
    <row r="87" spans="1:32" x14ac:dyDescent="0.25">
      <c r="A87" s="348"/>
      <c r="B87" s="350">
        <v>3.6001767107729385E-2</v>
      </c>
      <c r="C87" s="350">
        <v>-0.44018541240244524</v>
      </c>
      <c r="D87" s="350">
        <v>10.301251614158833</v>
      </c>
      <c r="E87" s="350"/>
      <c r="F87" s="350">
        <v>4.8247928592613502E-2</v>
      </c>
      <c r="G87" s="348"/>
      <c r="H87" s="349">
        <f t="shared" si="3"/>
        <v>0</v>
      </c>
      <c r="I87" s="348"/>
      <c r="J87" s="1"/>
      <c r="K87" s="348"/>
      <c r="L87" s="1"/>
      <c r="M87" s="348"/>
      <c r="N87" s="348"/>
      <c r="O87" s="348"/>
      <c r="P87" s="348"/>
      <c r="Q87" s="347"/>
      <c r="R87" s="349">
        <f t="shared" si="11"/>
        <v>0</v>
      </c>
      <c r="S87" s="349">
        <f t="shared" si="4"/>
        <v>0</v>
      </c>
      <c r="T87" s="349">
        <f t="shared" si="5"/>
        <v>0</v>
      </c>
      <c r="U87" s="349">
        <f t="shared" si="6"/>
        <v>0</v>
      </c>
      <c r="V87" s="349">
        <f t="shared" si="7"/>
        <v>0</v>
      </c>
      <c r="W87" s="349">
        <f t="shared" si="8"/>
        <v>0</v>
      </c>
      <c r="X87" s="349">
        <f t="shared" si="9"/>
        <v>0</v>
      </c>
      <c r="Y87" s="349">
        <f t="shared" si="10"/>
        <v>0</v>
      </c>
      <c r="Z87" s="348"/>
      <c r="AA87" s="348"/>
      <c r="AB87" s="348"/>
      <c r="AC87"/>
      <c r="AD87"/>
      <c r="AE87"/>
      <c r="AF87"/>
    </row>
    <row r="88" spans="1:32" x14ac:dyDescent="0.25">
      <c r="A88" s="348"/>
      <c r="B88" s="350">
        <v>2.2592427579072221E-3</v>
      </c>
      <c r="C88" s="350">
        <v>-0.14753215524524502</v>
      </c>
      <c r="D88" s="350"/>
      <c r="E88" s="350"/>
      <c r="F88" s="350">
        <v>8.8322638477222826E-2</v>
      </c>
      <c r="G88" s="348"/>
      <c r="H88" s="349">
        <f t="shared" si="3"/>
        <v>0</v>
      </c>
      <c r="I88" s="348"/>
      <c r="J88" s="1"/>
      <c r="K88" s="348"/>
      <c r="L88" s="1"/>
      <c r="M88" s="348"/>
      <c r="N88" s="348"/>
      <c r="O88" s="348"/>
      <c r="P88" s="348"/>
      <c r="Q88" s="347"/>
      <c r="R88" s="349">
        <f t="shared" si="11"/>
        <v>0</v>
      </c>
      <c r="S88" s="349">
        <f t="shared" si="4"/>
        <v>0</v>
      </c>
      <c r="T88" s="349">
        <f t="shared" si="5"/>
        <v>0</v>
      </c>
      <c r="U88" s="349">
        <f t="shared" si="6"/>
        <v>0</v>
      </c>
      <c r="V88" s="349">
        <f t="shared" si="7"/>
        <v>0</v>
      </c>
      <c r="W88" s="349">
        <f t="shared" si="8"/>
        <v>0</v>
      </c>
      <c r="X88" s="349">
        <f t="shared" si="9"/>
        <v>0</v>
      </c>
      <c r="Y88" s="349">
        <f t="shared" si="10"/>
        <v>0</v>
      </c>
      <c r="Z88" s="348"/>
      <c r="AA88" s="348"/>
      <c r="AB88" s="348"/>
      <c r="AC88" s="351"/>
      <c r="AD88"/>
      <c r="AE88"/>
      <c r="AF88"/>
    </row>
    <row r="89" spans="1:32" x14ac:dyDescent="0.25">
      <c r="A89" s="348"/>
      <c r="B89" s="350">
        <v>1.1110237226491283E-2</v>
      </c>
      <c r="C89" s="350">
        <v>3.72273302096053E-3</v>
      </c>
      <c r="D89" s="350">
        <v>0.56833971152224894</v>
      </c>
      <c r="E89" s="350"/>
      <c r="F89" s="350">
        <v>0.10720940334644637</v>
      </c>
      <c r="G89" s="348"/>
      <c r="H89" s="349">
        <f t="shared" si="3"/>
        <v>0</v>
      </c>
      <c r="I89" s="348"/>
      <c r="J89" s="1"/>
      <c r="K89" s="348"/>
      <c r="L89" s="1"/>
      <c r="M89" s="348"/>
      <c r="N89" s="348"/>
      <c r="O89" s="348"/>
      <c r="P89" s="348"/>
      <c r="Q89" s="347"/>
      <c r="R89" s="349">
        <f t="shared" si="11"/>
        <v>0</v>
      </c>
      <c r="S89" s="349">
        <f t="shared" si="4"/>
        <v>0</v>
      </c>
      <c r="T89" s="349">
        <f t="shared" si="5"/>
        <v>0</v>
      </c>
      <c r="U89" s="349">
        <f t="shared" si="6"/>
        <v>0</v>
      </c>
      <c r="V89" s="349">
        <f t="shared" si="7"/>
        <v>0</v>
      </c>
      <c r="W89" s="349">
        <f t="shared" si="8"/>
        <v>0</v>
      </c>
      <c r="X89" s="349">
        <f t="shared" si="9"/>
        <v>0</v>
      </c>
      <c r="Y89" s="349">
        <f t="shared" si="10"/>
        <v>0</v>
      </c>
      <c r="Z89" s="348"/>
      <c r="AA89" s="348"/>
      <c r="AB89" s="348"/>
      <c r="AC89" s="351"/>
      <c r="AD89"/>
      <c r="AE89"/>
      <c r="AF89"/>
    </row>
    <row r="90" spans="1:32" x14ac:dyDescent="0.25">
      <c r="A90" s="348"/>
      <c r="B90" s="350">
        <v>1.1117711569995659E-2</v>
      </c>
      <c r="C90" s="350">
        <v>2.9857986952978938E-2</v>
      </c>
      <c r="D90" s="350">
        <v>0.44501879564189029</v>
      </c>
      <c r="E90" s="350"/>
      <c r="F90" s="350">
        <v>0.10839032590597962</v>
      </c>
      <c r="G90" s="348"/>
      <c r="H90" s="349">
        <f t="shared" si="3"/>
        <v>0</v>
      </c>
      <c r="I90" s="348"/>
      <c r="J90" s="1"/>
      <c r="K90" s="348"/>
      <c r="L90" s="1"/>
      <c r="M90" s="348"/>
      <c r="N90" s="348"/>
      <c r="O90" s="348"/>
      <c r="P90" s="348"/>
      <c r="Q90" s="347"/>
      <c r="R90" s="349">
        <f t="shared" si="11"/>
        <v>0</v>
      </c>
      <c r="S90" s="349">
        <f t="shared" si="4"/>
        <v>0</v>
      </c>
      <c r="T90" s="349">
        <f t="shared" si="5"/>
        <v>0</v>
      </c>
      <c r="U90" s="349">
        <f t="shared" si="6"/>
        <v>0</v>
      </c>
      <c r="V90" s="349">
        <f t="shared" si="7"/>
        <v>0</v>
      </c>
      <c r="W90" s="349">
        <f t="shared" si="8"/>
        <v>0</v>
      </c>
      <c r="X90" s="349">
        <f t="shared" si="9"/>
        <v>0</v>
      </c>
      <c r="Y90" s="349">
        <f t="shared" si="10"/>
        <v>0</v>
      </c>
      <c r="Z90" s="348"/>
      <c r="AA90" s="348"/>
      <c r="AB90" s="348"/>
      <c r="AC90" s="351"/>
      <c r="AD90"/>
      <c r="AE90"/>
      <c r="AF90"/>
    </row>
    <row r="91" spans="1:32" x14ac:dyDescent="0.25">
      <c r="A91" s="348"/>
      <c r="B91" s="350">
        <v>3.1409297529485007E-2</v>
      </c>
      <c r="C91" s="350">
        <v>-5.7559769420942333</v>
      </c>
      <c r="D91" s="350"/>
      <c r="E91" s="350">
        <v>1.0514512917557419</v>
      </c>
      <c r="F91" s="350">
        <v>0.15794624472403407</v>
      </c>
      <c r="G91" s="348"/>
      <c r="H91" s="349">
        <f t="shared" si="3"/>
        <v>0</v>
      </c>
      <c r="I91" s="348"/>
      <c r="J91" s="1"/>
      <c r="K91" s="348"/>
      <c r="L91" s="1"/>
      <c r="M91" s="348"/>
      <c r="N91" s="348"/>
      <c r="O91" s="348"/>
      <c r="P91" s="348"/>
      <c r="Q91" s="347"/>
      <c r="R91" s="349">
        <f t="shared" si="11"/>
        <v>0</v>
      </c>
      <c r="S91" s="349">
        <f t="shared" si="4"/>
        <v>0</v>
      </c>
      <c r="T91" s="349">
        <f t="shared" si="5"/>
        <v>0</v>
      </c>
      <c r="U91" s="349">
        <f t="shared" si="6"/>
        <v>0</v>
      </c>
      <c r="V91" s="349">
        <f t="shared" si="7"/>
        <v>0</v>
      </c>
      <c r="W91" s="349">
        <f t="shared" si="8"/>
        <v>0</v>
      </c>
      <c r="X91" s="349">
        <f t="shared" si="9"/>
        <v>0</v>
      </c>
      <c r="Y91" s="349">
        <f t="shared" si="10"/>
        <v>0</v>
      </c>
      <c r="Z91" s="348"/>
      <c r="AA91" s="348"/>
      <c r="AB91" s="348"/>
      <c r="AC91" s="351"/>
      <c r="AD91"/>
      <c r="AE91"/>
      <c r="AF91"/>
    </row>
    <row r="92" spans="1:32" x14ac:dyDescent="0.25">
      <c r="A92" s="348"/>
      <c r="B92" s="350">
        <v>8.2455013962428778E-4</v>
      </c>
      <c r="C92" s="350">
        <v>-1.4303434762928209</v>
      </c>
      <c r="D92" s="350">
        <v>2.5451253853032791</v>
      </c>
      <c r="E92" s="350"/>
      <c r="F92" s="350">
        <v>6.3468221905425865E-2</v>
      </c>
      <c r="G92" s="348"/>
      <c r="H92" s="349">
        <f t="shared" si="3"/>
        <v>0</v>
      </c>
      <c r="I92" s="348"/>
      <c r="J92" s="1"/>
      <c r="K92" s="348"/>
      <c r="L92" s="1"/>
      <c r="M92" s="348"/>
      <c r="N92" s="348"/>
      <c r="O92" s="348"/>
      <c r="P92" s="348"/>
      <c r="Q92" s="347"/>
      <c r="R92" s="349">
        <f t="shared" si="11"/>
        <v>0</v>
      </c>
      <c r="S92" s="349">
        <f t="shared" si="4"/>
        <v>0</v>
      </c>
      <c r="T92" s="349">
        <f t="shared" si="5"/>
        <v>0</v>
      </c>
      <c r="U92" s="349">
        <f t="shared" si="6"/>
        <v>0</v>
      </c>
      <c r="V92" s="349">
        <f t="shared" si="7"/>
        <v>0</v>
      </c>
      <c r="W92" s="349">
        <f t="shared" si="8"/>
        <v>0</v>
      </c>
      <c r="X92" s="349">
        <f t="shared" si="9"/>
        <v>0</v>
      </c>
      <c r="Y92" s="349">
        <f t="shared" si="10"/>
        <v>0</v>
      </c>
      <c r="Z92" s="348"/>
      <c r="AA92" s="348"/>
      <c r="AB92" s="348"/>
      <c r="AC92"/>
      <c r="AD92"/>
      <c r="AE92"/>
      <c r="AF92"/>
    </row>
    <row r="93" spans="1:32" x14ac:dyDescent="0.25">
      <c r="A93" s="348"/>
      <c r="B93" s="350">
        <v>1.0997016659010105E-2</v>
      </c>
      <c r="C93" s="350">
        <v>-8.3355516839025506E-2</v>
      </c>
      <c r="D93" s="350">
        <v>0.84806089019012465</v>
      </c>
      <c r="E93" s="350"/>
      <c r="F93" s="350">
        <v>0.10442991023638415</v>
      </c>
      <c r="G93" s="348"/>
      <c r="H93" s="349">
        <f t="shared" si="3"/>
        <v>0</v>
      </c>
      <c r="I93" s="348"/>
      <c r="J93" s="1"/>
      <c r="K93" s="348"/>
      <c r="L93" s="1"/>
      <c r="M93" s="348"/>
      <c r="N93" s="348"/>
      <c r="O93" s="348"/>
      <c r="P93" s="348"/>
      <c r="Q93" s="347"/>
      <c r="R93" s="349">
        <f t="shared" si="11"/>
        <v>0</v>
      </c>
      <c r="S93" s="349">
        <f t="shared" si="4"/>
        <v>0</v>
      </c>
      <c r="T93" s="349">
        <f t="shared" si="5"/>
        <v>0</v>
      </c>
      <c r="U93" s="349">
        <f t="shared" si="6"/>
        <v>0</v>
      </c>
      <c r="V93" s="349">
        <f t="shared" si="7"/>
        <v>0</v>
      </c>
      <c r="W93" s="349">
        <f t="shared" si="8"/>
        <v>0</v>
      </c>
      <c r="X93" s="349">
        <f t="shared" si="9"/>
        <v>0</v>
      </c>
      <c r="Y93" s="349">
        <f t="shared" si="10"/>
        <v>0</v>
      </c>
      <c r="Z93" s="348"/>
      <c r="AA93" s="348"/>
      <c r="AB93" s="348"/>
      <c r="AC93" s="351"/>
      <c r="AD93"/>
      <c r="AE93"/>
      <c r="AF93"/>
    </row>
    <row r="94" spans="1:32" x14ac:dyDescent="0.25">
      <c r="A94" s="348"/>
      <c r="B94" s="350"/>
      <c r="C94" s="350">
        <v>-1.0726907856724635</v>
      </c>
      <c r="D94" s="350">
        <v>3.3417154094594079</v>
      </c>
      <c r="E94" s="350"/>
      <c r="F94" s="350">
        <v>4.9454673147752662E-2</v>
      </c>
      <c r="G94" s="348"/>
      <c r="H94" s="349">
        <f t="shared" si="3"/>
        <v>0</v>
      </c>
      <c r="I94" s="348"/>
      <c r="J94" s="1"/>
      <c r="K94" s="348"/>
      <c r="L94" s="1"/>
      <c r="M94" s="348"/>
      <c r="N94" s="348"/>
      <c r="O94" s="348"/>
      <c r="P94" s="348"/>
      <c r="Q94" s="347"/>
      <c r="R94" s="349">
        <f t="shared" si="11"/>
        <v>0</v>
      </c>
      <c r="S94" s="349">
        <f t="shared" si="4"/>
        <v>0</v>
      </c>
      <c r="T94" s="349">
        <f t="shared" si="5"/>
        <v>0</v>
      </c>
      <c r="U94" s="349">
        <f t="shared" si="6"/>
        <v>0</v>
      </c>
      <c r="V94" s="349">
        <f t="shared" si="7"/>
        <v>0</v>
      </c>
      <c r="W94" s="349">
        <f t="shared" si="8"/>
        <v>0</v>
      </c>
      <c r="X94" s="349">
        <f t="shared" si="9"/>
        <v>0</v>
      </c>
      <c r="Y94" s="349">
        <f t="shared" si="10"/>
        <v>0</v>
      </c>
      <c r="Z94" s="348"/>
      <c r="AA94" s="348"/>
      <c r="AB94" s="348"/>
      <c r="AC94" s="351"/>
      <c r="AD94"/>
      <c r="AE94"/>
      <c r="AF94"/>
    </row>
    <row r="95" spans="1:32" x14ac:dyDescent="0.25">
      <c r="A95" s="348"/>
      <c r="B95" s="350">
        <v>4.5748471229682484E-3</v>
      </c>
      <c r="C95" s="350">
        <v>-1.4096271313680455</v>
      </c>
      <c r="D95" s="350">
        <v>2.9700641506960586</v>
      </c>
      <c r="E95" s="350"/>
      <c r="F95" s="350">
        <v>6.8236323200427926E-2</v>
      </c>
      <c r="G95" s="348"/>
      <c r="H95" s="349">
        <f t="shared" si="3"/>
        <v>0</v>
      </c>
      <c r="I95" s="348"/>
      <c r="J95" s="1"/>
      <c r="K95" s="348"/>
      <c r="L95" s="1"/>
      <c r="M95" s="348"/>
      <c r="N95" s="348"/>
      <c r="O95" s="348"/>
      <c r="P95" s="348"/>
      <c r="Q95" s="347"/>
      <c r="R95" s="349">
        <f t="shared" si="11"/>
        <v>0</v>
      </c>
      <c r="S95" s="349">
        <f t="shared" si="4"/>
        <v>0</v>
      </c>
      <c r="T95" s="349">
        <f t="shared" si="5"/>
        <v>0</v>
      </c>
      <c r="U95" s="349">
        <f t="shared" si="6"/>
        <v>0</v>
      </c>
      <c r="V95" s="349">
        <f t="shared" si="7"/>
        <v>0</v>
      </c>
      <c r="W95" s="349">
        <f t="shared" si="8"/>
        <v>0</v>
      </c>
      <c r="X95" s="349">
        <f t="shared" si="9"/>
        <v>0</v>
      </c>
      <c r="Y95" s="349">
        <f t="shared" si="10"/>
        <v>0</v>
      </c>
      <c r="Z95" s="348"/>
      <c r="AA95" s="348"/>
      <c r="AB95" s="348"/>
      <c r="AC95" s="351"/>
      <c r="AD95"/>
      <c r="AE95"/>
      <c r="AF95"/>
    </row>
    <row r="96" spans="1:32" x14ac:dyDescent="0.25">
      <c r="A96" s="348"/>
      <c r="B96" s="350">
        <v>0.24980086141914923</v>
      </c>
      <c r="C96" s="350">
        <v>0.53189994960499942</v>
      </c>
      <c r="D96" s="350"/>
      <c r="E96" s="350"/>
      <c r="F96" s="350">
        <v>0.70792052093262103</v>
      </c>
      <c r="G96" s="348"/>
      <c r="H96" s="349">
        <f t="shared" si="3"/>
        <v>0</v>
      </c>
      <c r="I96" s="348"/>
      <c r="J96" s="1"/>
      <c r="K96" s="348"/>
      <c r="L96" s="1"/>
      <c r="M96" s="348"/>
      <c r="N96" s="348"/>
      <c r="O96" s="348"/>
      <c r="P96" s="348"/>
      <c r="Q96" s="347"/>
      <c r="R96" s="349">
        <f t="shared" si="11"/>
        <v>0</v>
      </c>
      <c r="S96" s="349">
        <f t="shared" si="4"/>
        <v>0</v>
      </c>
      <c r="T96" s="349">
        <f t="shared" si="5"/>
        <v>0</v>
      </c>
      <c r="U96" s="349">
        <f t="shared" si="6"/>
        <v>0</v>
      </c>
      <c r="V96" s="349">
        <f t="shared" si="7"/>
        <v>0</v>
      </c>
      <c r="W96" s="349">
        <f t="shared" si="8"/>
        <v>0</v>
      </c>
      <c r="X96" s="349">
        <f t="shared" si="9"/>
        <v>0</v>
      </c>
      <c r="Y96" s="349">
        <f t="shared" si="10"/>
        <v>0</v>
      </c>
      <c r="Z96" s="348"/>
      <c r="AA96" s="348"/>
      <c r="AB96" s="348"/>
      <c r="AC96" s="351"/>
      <c r="AD96"/>
      <c r="AE96"/>
      <c r="AF96"/>
    </row>
    <row r="97" spans="1:32" x14ac:dyDescent="0.25">
      <c r="A97" s="348"/>
      <c r="B97" s="350">
        <v>1.1117711569995534E-2</v>
      </c>
      <c r="C97" s="350">
        <v>2.9857986952977932E-2</v>
      </c>
      <c r="D97" s="350">
        <v>0.44501879564186053</v>
      </c>
      <c r="E97" s="350"/>
      <c r="F97" s="350">
        <v>0.10839032590597961</v>
      </c>
      <c r="G97" s="348"/>
      <c r="H97" s="349">
        <f t="shared" si="3"/>
        <v>0</v>
      </c>
      <c r="I97" s="348"/>
      <c r="J97" s="1"/>
      <c r="K97" s="348"/>
      <c r="L97" s="1"/>
      <c r="M97" s="348"/>
      <c r="N97" s="348"/>
      <c r="O97" s="348"/>
      <c r="P97" s="348"/>
      <c r="Q97" s="347"/>
      <c r="R97" s="349">
        <f t="shared" si="11"/>
        <v>0</v>
      </c>
      <c r="S97" s="349">
        <f t="shared" si="4"/>
        <v>0</v>
      </c>
      <c r="T97" s="349">
        <f t="shared" si="5"/>
        <v>0</v>
      </c>
      <c r="U97" s="349">
        <f t="shared" si="6"/>
        <v>0</v>
      </c>
      <c r="V97" s="349">
        <f t="shared" si="7"/>
        <v>0</v>
      </c>
      <c r="W97" s="349">
        <f t="shared" si="8"/>
        <v>0</v>
      </c>
      <c r="X97" s="349">
        <f t="shared" si="9"/>
        <v>0</v>
      </c>
      <c r="Y97" s="349">
        <f t="shared" si="10"/>
        <v>0</v>
      </c>
      <c r="Z97" s="348"/>
      <c r="AA97" s="348"/>
      <c r="AB97" s="348"/>
      <c r="AC97" s="351"/>
      <c r="AD97"/>
      <c r="AE97"/>
      <c r="AF97"/>
    </row>
    <row r="98" spans="1:32" x14ac:dyDescent="0.25">
      <c r="A98" s="348"/>
      <c r="B98" s="350"/>
      <c r="C98" s="350">
        <v>-1.0947589190733302</v>
      </c>
      <c r="D98" s="350">
        <v>3.5359734472499231</v>
      </c>
      <c r="E98" s="350"/>
      <c r="F98" s="350">
        <v>4.715749011648715E-2</v>
      </c>
      <c r="G98" s="348"/>
      <c r="H98" s="349">
        <f t="shared" si="3"/>
        <v>0</v>
      </c>
      <c r="I98" s="348"/>
      <c r="J98" s="1"/>
      <c r="K98" s="348"/>
      <c r="L98" s="1"/>
      <c r="M98" s="348"/>
      <c r="N98" s="348"/>
      <c r="O98" s="348"/>
      <c r="P98" s="348"/>
      <c r="Q98" s="347"/>
      <c r="R98" s="349">
        <f t="shared" si="11"/>
        <v>0</v>
      </c>
      <c r="S98" s="349">
        <f t="shared" si="4"/>
        <v>0</v>
      </c>
      <c r="T98" s="349">
        <f t="shared" si="5"/>
        <v>0</v>
      </c>
      <c r="U98" s="349">
        <f t="shared" si="6"/>
        <v>0</v>
      </c>
      <c r="V98" s="349">
        <f t="shared" si="7"/>
        <v>0</v>
      </c>
      <c r="W98" s="349">
        <f t="shared" si="8"/>
        <v>0</v>
      </c>
      <c r="X98" s="349">
        <f t="shared" si="9"/>
        <v>0</v>
      </c>
      <c r="Y98" s="349">
        <f t="shared" si="10"/>
        <v>0</v>
      </c>
      <c r="Z98" s="348"/>
      <c r="AA98" s="348"/>
      <c r="AB98" s="348"/>
      <c r="AC98" s="351"/>
      <c r="AD98"/>
      <c r="AE98"/>
      <c r="AF98"/>
    </row>
    <row r="99" spans="1:32" x14ac:dyDescent="0.25">
      <c r="A99" s="348"/>
      <c r="B99" s="350">
        <v>1.1099777424132092E-2</v>
      </c>
      <c r="C99" s="350">
        <v>2.6714696713516017E-2</v>
      </c>
      <c r="D99" s="350">
        <v>0.47343682335631482</v>
      </c>
      <c r="E99" s="350"/>
      <c r="F99" s="350">
        <v>0.10805850618009115</v>
      </c>
      <c r="G99" s="348"/>
      <c r="H99" s="349">
        <f t="shared" si="3"/>
        <v>0</v>
      </c>
      <c r="I99" s="348"/>
      <c r="J99" s="1"/>
      <c r="K99" s="348"/>
      <c r="L99" s="1"/>
      <c r="M99" s="348"/>
      <c r="N99" s="348"/>
      <c r="O99" s="348"/>
      <c r="P99" s="348"/>
      <c r="Q99" s="347"/>
      <c r="R99" s="349">
        <f t="shared" si="11"/>
        <v>0</v>
      </c>
      <c r="S99" s="349">
        <f t="shared" si="4"/>
        <v>0</v>
      </c>
      <c r="T99" s="349">
        <f t="shared" si="5"/>
        <v>0</v>
      </c>
      <c r="U99" s="349">
        <f t="shared" si="6"/>
        <v>0</v>
      </c>
      <c r="V99" s="349">
        <f t="shared" si="7"/>
        <v>0</v>
      </c>
      <c r="W99" s="349">
        <f t="shared" si="8"/>
        <v>0</v>
      </c>
      <c r="X99" s="349">
        <f t="shared" si="9"/>
        <v>0</v>
      </c>
      <c r="Y99" s="349">
        <f t="shared" si="10"/>
        <v>0</v>
      </c>
      <c r="Z99" s="348"/>
      <c r="AA99" s="348"/>
      <c r="AB99" s="348"/>
      <c r="AC99" s="351"/>
      <c r="AD99"/>
      <c r="AE99"/>
      <c r="AF99"/>
    </row>
    <row r="100" spans="1:32" x14ac:dyDescent="0.25">
      <c r="A100" s="348"/>
      <c r="B100" s="350"/>
      <c r="C100" s="350">
        <v>-1.6654517105520898</v>
      </c>
      <c r="D100" s="350">
        <v>3.39259317558782</v>
      </c>
      <c r="E100" s="350"/>
      <c r="F100" s="350">
        <v>5.095733983208986E-2</v>
      </c>
      <c r="G100" s="348"/>
      <c r="H100" s="349">
        <f t="shared" si="3"/>
        <v>0</v>
      </c>
      <c r="I100" s="348"/>
      <c r="J100" s="1"/>
      <c r="K100" s="348"/>
      <c r="L100" s="1"/>
      <c r="M100" s="348"/>
      <c r="N100" s="348"/>
      <c r="O100" s="348"/>
      <c r="P100" s="348"/>
      <c r="Q100" s="347"/>
      <c r="R100" s="349">
        <f t="shared" si="11"/>
        <v>0</v>
      </c>
      <c r="S100" s="349">
        <f t="shared" si="4"/>
        <v>0</v>
      </c>
      <c r="T100" s="349">
        <f t="shared" si="5"/>
        <v>0</v>
      </c>
      <c r="U100" s="349">
        <f t="shared" si="6"/>
        <v>0</v>
      </c>
      <c r="V100" s="349">
        <f t="shared" si="7"/>
        <v>0</v>
      </c>
      <c r="W100" s="349">
        <f t="shared" si="8"/>
        <v>0</v>
      </c>
      <c r="X100" s="349">
        <f t="shared" si="9"/>
        <v>0</v>
      </c>
      <c r="Y100" s="349">
        <f t="shared" si="10"/>
        <v>0</v>
      </c>
      <c r="Z100" s="348"/>
      <c r="AA100" s="348"/>
      <c r="AB100" s="348"/>
      <c r="AC100" s="351"/>
      <c r="AD100"/>
      <c r="AE100"/>
      <c r="AF100"/>
    </row>
    <row r="101" spans="1:32" x14ac:dyDescent="0.25">
      <c r="A101" s="348"/>
      <c r="B101" s="350"/>
      <c r="C101" s="350">
        <v>-1.6726913404002759</v>
      </c>
      <c r="D101" s="350">
        <v>3.4939831604029505</v>
      </c>
      <c r="E101" s="350">
        <v>6.1068797250140285E-2</v>
      </c>
      <c r="F101" s="350">
        <v>4.7755452504058521E-2</v>
      </c>
      <c r="G101" s="348"/>
      <c r="H101" s="349">
        <f t="shared" si="3"/>
        <v>0</v>
      </c>
      <c r="I101" s="348"/>
      <c r="J101" s="1"/>
      <c r="K101" s="348"/>
      <c r="L101" s="1"/>
      <c r="M101" s="348"/>
      <c r="N101" s="348"/>
      <c r="O101" s="348"/>
      <c r="P101" s="348"/>
      <c r="Q101" s="347"/>
      <c r="R101" s="349">
        <f t="shared" si="11"/>
        <v>0</v>
      </c>
      <c r="S101" s="349">
        <f t="shared" si="4"/>
        <v>0</v>
      </c>
      <c r="T101" s="349">
        <f t="shared" si="5"/>
        <v>0</v>
      </c>
      <c r="U101" s="349">
        <f t="shared" si="6"/>
        <v>0</v>
      </c>
      <c r="V101" s="349">
        <f t="shared" si="7"/>
        <v>0</v>
      </c>
      <c r="W101" s="349">
        <f t="shared" si="8"/>
        <v>0</v>
      </c>
      <c r="X101" s="349">
        <f t="shared" si="9"/>
        <v>0</v>
      </c>
      <c r="Y101" s="349">
        <f t="shared" si="10"/>
        <v>0</v>
      </c>
      <c r="Z101" s="348"/>
      <c r="AA101" s="348"/>
      <c r="AB101" s="348"/>
      <c r="AC101" s="351"/>
      <c r="AD101"/>
      <c r="AE101"/>
      <c r="AF101"/>
    </row>
    <row r="102" spans="1:32" x14ac:dyDescent="0.25">
      <c r="A102" s="348"/>
      <c r="B102" s="350"/>
      <c r="C102" s="350">
        <v>-1.1023531047408794</v>
      </c>
      <c r="D102" s="350">
        <v>3.5193714771867786</v>
      </c>
      <c r="E102" s="350"/>
      <c r="F102" s="350">
        <v>4.7401557544335615E-2</v>
      </c>
      <c r="G102" s="348"/>
      <c r="H102" s="349">
        <f t="shared" si="3"/>
        <v>0</v>
      </c>
      <c r="I102" s="348"/>
      <c r="J102" s="1"/>
      <c r="K102" s="348"/>
      <c r="L102" s="1"/>
      <c r="M102" s="348"/>
      <c r="N102" s="348"/>
      <c r="O102" s="348"/>
      <c r="P102" s="348"/>
      <c r="Q102" s="347"/>
      <c r="R102" s="349">
        <f t="shared" si="11"/>
        <v>0</v>
      </c>
      <c r="S102" s="349">
        <f t="shared" si="4"/>
        <v>0</v>
      </c>
      <c r="T102" s="349">
        <f t="shared" si="5"/>
        <v>0</v>
      </c>
      <c r="U102" s="349">
        <f t="shared" si="6"/>
        <v>0</v>
      </c>
      <c r="V102" s="349">
        <f t="shared" si="7"/>
        <v>0</v>
      </c>
      <c r="W102" s="349">
        <f t="shared" si="8"/>
        <v>0</v>
      </c>
      <c r="X102" s="349">
        <f t="shared" si="9"/>
        <v>0</v>
      </c>
      <c r="Y102" s="349">
        <f t="shared" si="10"/>
        <v>0</v>
      </c>
      <c r="Z102" s="348"/>
      <c r="AA102" s="348"/>
      <c r="AB102" s="348"/>
      <c r="AC102" s="351"/>
      <c r="AD102"/>
      <c r="AE102"/>
      <c r="AF102"/>
    </row>
    <row r="103" spans="1:32" x14ac:dyDescent="0.25">
      <c r="A103" s="348"/>
      <c r="B103" s="350">
        <v>1.6213627358258761E-4</v>
      </c>
      <c r="C103" s="350">
        <v>-1.4146992042497859</v>
      </c>
      <c r="D103" s="350">
        <v>2.8562412454159953</v>
      </c>
      <c r="E103" s="350"/>
      <c r="F103" s="350">
        <v>5.7693741788369314E-2</v>
      </c>
      <c r="G103" s="348"/>
      <c r="H103" s="349">
        <f t="shared" si="3"/>
        <v>0</v>
      </c>
      <c r="I103" s="348"/>
      <c r="J103" s="1"/>
      <c r="K103" s="348"/>
      <c r="L103" s="1"/>
      <c r="M103" s="348"/>
      <c r="N103" s="348"/>
      <c r="O103" s="348"/>
      <c r="P103" s="348"/>
      <c r="Q103" s="347"/>
      <c r="R103" s="349">
        <f t="shared" si="11"/>
        <v>0</v>
      </c>
      <c r="S103" s="349">
        <f t="shared" si="4"/>
        <v>0</v>
      </c>
      <c r="T103" s="349">
        <f t="shared" si="5"/>
        <v>0</v>
      </c>
      <c r="U103" s="349">
        <f t="shared" si="6"/>
        <v>0</v>
      </c>
      <c r="V103" s="349">
        <f t="shared" si="7"/>
        <v>0</v>
      </c>
      <c r="W103" s="349">
        <f t="shared" si="8"/>
        <v>0</v>
      </c>
      <c r="X103" s="349">
        <f t="shared" si="9"/>
        <v>0</v>
      </c>
      <c r="Y103" s="349">
        <f t="shared" si="10"/>
        <v>0</v>
      </c>
      <c r="Z103" s="348"/>
      <c r="AA103" s="348"/>
      <c r="AB103" s="348"/>
      <c r="AC103" s="351"/>
      <c r="AD103"/>
      <c r="AE103"/>
      <c r="AF103"/>
    </row>
    <row r="104" spans="1:32" x14ac:dyDescent="0.25">
      <c r="A104" s="348"/>
      <c r="B104" s="350">
        <v>9.9637961933850324E-3</v>
      </c>
      <c r="C104" s="350">
        <v>-0.16426100746828651</v>
      </c>
      <c r="D104" s="350">
        <v>1.0960667385502345</v>
      </c>
      <c r="E104" s="350"/>
      <c r="F104" s="350">
        <v>9.9200803253697109E-2</v>
      </c>
      <c r="G104" s="348"/>
      <c r="H104" s="349">
        <f t="shared" si="3"/>
        <v>0</v>
      </c>
      <c r="I104" s="348"/>
      <c r="J104" s="1"/>
      <c r="K104" s="348"/>
      <c r="L104" s="1"/>
      <c r="M104" s="348"/>
      <c r="N104" s="348"/>
      <c r="O104" s="348"/>
      <c r="P104" s="348"/>
      <c r="Q104" s="347"/>
      <c r="R104" s="349">
        <f t="shared" si="11"/>
        <v>0</v>
      </c>
      <c r="S104" s="349">
        <f t="shared" si="4"/>
        <v>0</v>
      </c>
      <c r="T104" s="349">
        <f t="shared" si="5"/>
        <v>0</v>
      </c>
      <c r="U104" s="349">
        <f t="shared" si="6"/>
        <v>0</v>
      </c>
      <c r="V104" s="349">
        <f t="shared" si="7"/>
        <v>0</v>
      </c>
      <c r="W104" s="349">
        <f t="shared" si="8"/>
        <v>0</v>
      </c>
      <c r="X104" s="349">
        <f t="shared" si="9"/>
        <v>0</v>
      </c>
      <c r="Y104" s="349">
        <f t="shared" si="10"/>
        <v>0</v>
      </c>
      <c r="Z104" s="348"/>
      <c r="AA104" s="348"/>
      <c r="AB104" s="348"/>
      <c r="AC104" s="351"/>
      <c r="AD104"/>
      <c r="AE104"/>
      <c r="AF104"/>
    </row>
    <row r="105" spans="1:32" x14ac:dyDescent="0.25">
      <c r="A105" s="348"/>
      <c r="B105" s="350">
        <v>1.1374463233769363E-2</v>
      </c>
      <c r="C105" s="350">
        <v>3.252171643752761E-2</v>
      </c>
      <c r="D105" s="350">
        <v>0.50375888430183158</v>
      </c>
      <c r="E105" s="350"/>
      <c r="F105" s="350">
        <v>0.10840125851653763</v>
      </c>
      <c r="G105" s="348"/>
      <c r="H105" s="349">
        <f t="shared" si="3"/>
        <v>0</v>
      </c>
      <c r="I105" s="348"/>
      <c r="J105" s="1"/>
      <c r="K105" s="348"/>
      <c r="L105" s="1"/>
      <c r="M105" s="348"/>
      <c r="N105" s="348"/>
      <c r="O105" s="348"/>
      <c r="P105" s="348"/>
      <c r="Q105" s="347"/>
      <c r="R105" s="349">
        <f t="shared" si="11"/>
        <v>0</v>
      </c>
      <c r="S105" s="349">
        <f t="shared" si="4"/>
        <v>0</v>
      </c>
      <c r="T105" s="349">
        <f t="shared" si="5"/>
        <v>0</v>
      </c>
      <c r="U105" s="349">
        <f t="shared" si="6"/>
        <v>0</v>
      </c>
      <c r="V105" s="349">
        <f t="shared" si="7"/>
        <v>0</v>
      </c>
      <c r="W105" s="349">
        <f t="shared" si="8"/>
        <v>0</v>
      </c>
      <c r="X105" s="349">
        <f t="shared" si="9"/>
        <v>0</v>
      </c>
      <c r="Y105" s="349">
        <f t="shared" si="10"/>
        <v>0</v>
      </c>
      <c r="Z105" s="348"/>
      <c r="AA105" s="348"/>
      <c r="AB105" s="348"/>
      <c r="AC105" s="351"/>
      <c r="AD105"/>
      <c r="AE105"/>
      <c r="AF105"/>
    </row>
    <row r="106" spans="1:32" x14ac:dyDescent="0.25">
      <c r="A106" s="348"/>
      <c r="B106" s="350">
        <v>1.7298403734581139E-2</v>
      </c>
      <c r="C106" s="350">
        <v>7.9619703166548289E-2</v>
      </c>
      <c r="D106" s="350">
        <v>0.76125533537187573</v>
      </c>
      <c r="E106" s="350"/>
      <c r="F106" s="350">
        <v>0.11994540892326307</v>
      </c>
      <c r="G106" s="348"/>
      <c r="H106" s="349">
        <f t="shared" si="3"/>
        <v>0</v>
      </c>
      <c r="I106" s="348"/>
      <c r="J106" s="1"/>
      <c r="K106" s="348"/>
      <c r="L106" s="1"/>
      <c r="M106" s="348"/>
      <c r="N106" s="348"/>
      <c r="O106" s="348"/>
      <c r="P106" s="348"/>
      <c r="Q106" s="347"/>
      <c r="R106" s="349">
        <f t="shared" si="11"/>
        <v>0</v>
      </c>
      <c r="S106" s="349">
        <f t="shared" si="4"/>
        <v>0</v>
      </c>
      <c r="T106" s="349">
        <f t="shared" si="5"/>
        <v>0</v>
      </c>
      <c r="U106" s="349">
        <f t="shared" si="6"/>
        <v>0</v>
      </c>
      <c r="V106" s="349">
        <f t="shared" si="7"/>
        <v>0</v>
      </c>
      <c r="W106" s="349">
        <f t="shared" si="8"/>
        <v>0</v>
      </c>
      <c r="X106" s="349">
        <f t="shared" si="9"/>
        <v>0</v>
      </c>
      <c r="Y106" s="349">
        <f t="shared" si="10"/>
        <v>0</v>
      </c>
      <c r="Z106" s="348"/>
      <c r="AA106" s="348"/>
      <c r="AB106" s="348"/>
      <c r="AC106" s="351"/>
      <c r="AD106"/>
      <c r="AE106"/>
      <c r="AF106"/>
    </row>
    <row r="107" spans="1:32" x14ac:dyDescent="0.25">
      <c r="A107" s="348"/>
      <c r="B107" s="350"/>
      <c r="C107" s="350">
        <v>-1.5236143264005897</v>
      </c>
      <c r="D107" s="350">
        <v>2.6621858101682054</v>
      </c>
      <c r="E107" s="350"/>
      <c r="F107" s="350">
        <v>5.997877815054737E-2</v>
      </c>
      <c r="G107" s="348"/>
      <c r="H107" s="349">
        <f t="shared" si="3"/>
        <v>0</v>
      </c>
      <c r="I107" s="348"/>
      <c r="J107" s="1"/>
      <c r="K107" s="348"/>
      <c r="L107" s="1"/>
      <c r="M107" s="348"/>
      <c r="N107" s="348"/>
      <c r="O107" s="348"/>
      <c r="P107" s="348"/>
      <c r="Q107" s="347"/>
      <c r="R107" s="349">
        <f t="shared" si="11"/>
        <v>0</v>
      </c>
      <c r="S107" s="349">
        <f t="shared" si="4"/>
        <v>0</v>
      </c>
      <c r="T107" s="349">
        <f t="shared" si="5"/>
        <v>0</v>
      </c>
      <c r="U107" s="349">
        <f t="shared" si="6"/>
        <v>0</v>
      </c>
      <c r="V107" s="349">
        <f t="shared" si="7"/>
        <v>0</v>
      </c>
      <c r="W107" s="349">
        <f t="shared" si="8"/>
        <v>0</v>
      </c>
      <c r="X107" s="349">
        <f t="shared" si="9"/>
        <v>0</v>
      </c>
      <c r="Y107" s="349">
        <f t="shared" si="10"/>
        <v>0</v>
      </c>
      <c r="Z107" s="348"/>
      <c r="AA107" s="348"/>
      <c r="AB107" s="348"/>
      <c r="AC107" s="351"/>
      <c r="AD107"/>
      <c r="AE107"/>
      <c r="AF107"/>
    </row>
    <row r="108" spans="1:32" x14ac:dyDescent="0.25">
      <c r="A108" s="348"/>
      <c r="B108" s="350">
        <v>1.1187341478104983E-2</v>
      </c>
      <c r="C108" s="350">
        <v>-8.0600912010454408E-3</v>
      </c>
      <c r="D108" s="350">
        <v>0.61127162620233155</v>
      </c>
      <c r="E108" s="350">
        <v>1.9033695775176865E-3</v>
      </c>
      <c r="F108" s="350">
        <v>0.10696919578913554</v>
      </c>
      <c r="G108" s="348"/>
      <c r="H108" s="349">
        <f t="shared" si="3"/>
        <v>0</v>
      </c>
      <c r="I108" s="348"/>
      <c r="J108" s="1"/>
      <c r="K108" s="348"/>
      <c r="L108" s="1"/>
      <c r="M108" s="348"/>
      <c r="N108" s="348"/>
      <c r="O108" s="348"/>
      <c r="P108" s="348"/>
      <c r="Q108" s="347"/>
      <c r="R108" s="349">
        <f t="shared" si="11"/>
        <v>0</v>
      </c>
      <c r="S108" s="349">
        <f t="shared" si="4"/>
        <v>0</v>
      </c>
      <c r="T108" s="349">
        <f t="shared" si="5"/>
        <v>0</v>
      </c>
      <c r="U108" s="349">
        <f t="shared" si="6"/>
        <v>0</v>
      </c>
      <c r="V108" s="349">
        <f t="shared" si="7"/>
        <v>0</v>
      </c>
      <c r="W108" s="349">
        <f t="shared" si="8"/>
        <v>0</v>
      </c>
      <c r="X108" s="349">
        <f t="shared" si="9"/>
        <v>0</v>
      </c>
      <c r="Y108" s="349">
        <f t="shared" si="10"/>
        <v>0</v>
      </c>
      <c r="Z108" s="348"/>
      <c r="AA108" s="348"/>
      <c r="AB108" s="348"/>
      <c r="AC108" s="351"/>
      <c r="AD108"/>
      <c r="AE108"/>
      <c r="AF108"/>
    </row>
    <row r="109" spans="1:32" x14ac:dyDescent="0.25">
      <c r="A109" s="348"/>
      <c r="B109" s="350">
        <v>3.1797940241725144E-2</v>
      </c>
      <c r="C109" s="350">
        <v>-0.20155077275749073</v>
      </c>
      <c r="D109" s="350">
        <v>0.72861203503734118</v>
      </c>
      <c r="E109" s="350">
        <v>0.28656560343832782</v>
      </c>
      <c r="F109" s="350">
        <v>0.15157584628668444</v>
      </c>
      <c r="G109" s="348"/>
      <c r="H109" s="349">
        <f t="shared" si="3"/>
        <v>0</v>
      </c>
      <c r="I109" s="348"/>
      <c r="J109" s="1"/>
      <c r="K109" s="348"/>
      <c r="L109" s="1"/>
      <c r="M109" s="348"/>
      <c r="N109" s="348"/>
      <c r="O109" s="348"/>
      <c r="P109" s="348"/>
      <c r="Q109" s="347"/>
      <c r="R109" s="349">
        <f t="shared" si="11"/>
        <v>0</v>
      </c>
      <c r="S109" s="349">
        <f t="shared" si="4"/>
        <v>0</v>
      </c>
      <c r="T109" s="349">
        <f t="shared" si="5"/>
        <v>0</v>
      </c>
      <c r="U109" s="349">
        <f t="shared" si="6"/>
        <v>0</v>
      </c>
      <c r="V109" s="349">
        <f t="shared" si="7"/>
        <v>0</v>
      </c>
      <c r="W109" s="349">
        <f t="shared" si="8"/>
        <v>0</v>
      </c>
      <c r="X109" s="349">
        <f t="shared" si="9"/>
        <v>0</v>
      </c>
      <c r="Y109" s="349">
        <f t="shared" si="10"/>
        <v>0</v>
      </c>
      <c r="Z109" s="348"/>
      <c r="AA109" s="348"/>
      <c r="AB109" s="348"/>
      <c r="AC109" s="351"/>
      <c r="AD109"/>
      <c r="AE109"/>
      <c r="AF109"/>
    </row>
    <row r="110" spans="1:32" x14ac:dyDescent="0.25">
      <c r="A110" s="348"/>
      <c r="B110" s="350">
        <v>7.7924826603316136E-2</v>
      </c>
      <c r="C110" s="350">
        <v>-94.580470233442654</v>
      </c>
      <c r="D110" s="350"/>
      <c r="E110" s="350">
        <v>4.4256699731140667</v>
      </c>
      <c r="F110" s="350">
        <v>0.29634261939847678</v>
      </c>
      <c r="G110" s="348"/>
      <c r="H110" s="349">
        <f t="shared" si="3"/>
        <v>0</v>
      </c>
      <c r="I110" s="348"/>
      <c r="J110" s="1"/>
      <c r="K110" s="348"/>
      <c r="L110" s="1"/>
      <c r="M110" s="348"/>
      <c r="N110" s="348"/>
      <c r="O110" s="348"/>
      <c r="P110" s="348"/>
      <c r="Q110" s="347"/>
      <c r="R110" s="349">
        <f t="shared" si="11"/>
        <v>0</v>
      </c>
      <c r="S110" s="349">
        <f t="shared" si="4"/>
        <v>0</v>
      </c>
      <c r="T110" s="349">
        <f t="shared" si="5"/>
        <v>0</v>
      </c>
      <c r="U110" s="349">
        <f t="shared" si="6"/>
        <v>0</v>
      </c>
      <c r="V110" s="349">
        <f t="shared" si="7"/>
        <v>0</v>
      </c>
      <c r="W110" s="349">
        <f t="shared" si="8"/>
        <v>0</v>
      </c>
      <c r="X110" s="349">
        <f t="shared" si="9"/>
        <v>0</v>
      </c>
      <c r="Y110" s="349">
        <f t="shared" si="10"/>
        <v>0</v>
      </c>
      <c r="Z110" s="348"/>
      <c r="AA110" s="348"/>
      <c r="AB110" s="348"/>
      <c r="AC110" s="351"/>
      <c r="AD110"/>
      <c r="AE110"/>
      <c r="AF110"/>
    </row>
    <row r="111" spans="1:32" x14ac:dyDescent="0.25">
      <c r="A111" s="348"/>
      <c r="B111" s="350">
        <v>1.4056344951631385E-2</v>
      </c>
      <c r="C111" s="350">
        <v>5.1517010861097258E-2</v>
      </c>
      <c r="D111" s="350"/>
      <c r="E111" s="350"/>
      <c r="F111" s="350">
        <v>0.12056750110540328</v>
      </c>
      <c r="G111" s="348"/>
      <c r="H111" s="349">
        <f t="shared" si="3"/>
        <v>0</v>
      </c>
      <c r="I111" s="348"/>
      <c r="J111" s="1"/>
      <c r="K111" s="348"/>
      <c r="L111" s="1"/>
      <c r="M111" s="348"/>
      <c r="N111" s="348"/>
      <c r="O111" s="348"/>
      <c r="P111" s="348"/>
      <c r="Q111" s="347"/>
      <c r="R111" s="349">
        <f t="shared" si="11"/>
        <v>0</v>
      </c>
      <c r="S111" s="349">
        <f t="shared" si="4"/>
        <v>0</v>
      </c>
      <c r="T111" s="349">
        <f t="shared" si="5"/>
        <v>0</v>
      </c>
      <c r="U111" s="349">
        <f t="shared" si="6"/>
        <v>0</v>
      </c>
      <c r="V111" s="349">
        <f t="shared" si="7"/>
        <v>0</v>
      </c>
      <c r="W111" s="349">
        <f t="shared" si="8"/>
        <v>0</v>
      </c>
      <c r="X111" s="349">
        <f t="shared" si="9"/>
        <v>0</v>
      </c>
      <c r="Y111" s="349">
        <f t="shared" si="10"/>
        <v>0</v>
      </c>
      <c r="Z111" s="348"/>
      <c r="AA111" s="348"/>
      <c r="AB111" s="348"/>
      <c r="AC111" s="351"/>
      <c r="AD111"/>
      <c r="AE111"/>
      <c r="AF111"/>
    </row>
    <row r="112" spans="1:32" x14ac:dyDescent="0.25">
      <c r="A112" s="348"/>
      <c r="B112" s="350">
        <v>1.1165101516907463E-2</v>
      </c>
      <c r="C112" s="350">
        <v>2.8095686491258095E-2</v>
      </c>
      <c r="D112" s="350">
        <v>0.48064782972376652</v>
      </c>
      <c r="E112" s="350"/>
      <c r="F112" s="350">
        <v>0.10814001743636829</v>
      </c>
      <c r="G112" s="348"/>
      <c r="H112" s="349">
        <f t="shared" si="3"/>
        <v>0</v>
      </c>
      <c r="I112" s="348"/>
      <c r="J112" s="1"/>
      <c r="K112" s="348"/>
      <c r="L112" s="1"/>
      <c r="M112" s="348"/>
      <c r="N112" s="348"/>
      <c r="O112" s="348"/>
      <c r="P112" s="348"/>
      <c r="Q112" s="347"/>
      <c r="R112" s="349">
        <f t="shared" si="11"/>
        <v>0</v>
      </c>
      <c r="S112" s="349">
        <f t="shared" si="4"/>
        <v>0</v>
      </c>
      <c r="T112" s="349">
        <f t="shared" si="5"/>
        <v>0</v>
      </c>
      <c r="U112" s="349">
        <f t="shared" si="6"/>
        <v>0</v>
      </c>
      <c r="V112" s="349">
        <f t="shared" si="7"/>
        <v>0</v>
      </c>
      <c r="W112" s="349">
        <f t="shared" si="8"/>
        <v>0</v>
      </c>
      <c r="X112" s="349">
        <f t="shared" si="9"/>
        <v>0</v>
      </c>
      <c r="Y112" s="349">
        <f t="shared" si="10"/>
        <v>0</v>
      </c>
      <c r="Z112" s="348"/>
      <c r="AA112" s="348"/>
      <c r="AB112" s="348"/>
      <c r="AC112" s="351"/>
      <c r="AD112"/>
      <c r="AE112"/>
      <c r="AF112"/>
    </row>
    <row r="113" spans="1:32" x14ac:dyDescent="0.25">
      <c r="A113" s="348"/>
      <c r="B113" s="350">
        <v>2.6341277866586686E-6</v>
      </c>
      <c r="C113" s="350">
        <v>-1.3338433180998197</v>
      </c>
      <c r="D113" s="350">
        <v>1.1111313330846149</v>
      </c>
      <c r="E113" s="350">
        <v>2.3793274505031256E-2</v>
      </c>
      <c r="F113" s="350">
        <v>7.5740462801216518E-2</v>
      </c>
      <c r="G113" s="348"/>
      <c r="H113" s="349">
        <f t="shared" si="3"/>
        <v>0</v>
      </c>
      <c r="I113" s="348"/>
      <c r="J113" s="1"/>
      <c r="K113" s="348"/>
      <c r="L113" s="1"/>
      <c r="M113" s="348"/>
      <c r="N113" s="348"/>
      <c r="O113" s="348"/>
      <c r="P113" s="348"/>
      <c r="Q113" s="347"/>
      <c r="R113" s="349">
        <f t="shared" si="11"/>
        <v>0</v>
      </c>
      <c r="S113" s="349">
        <f t="shared" si="4"/>
        <v>0</v>
      </c>
      <c r="T113" s="349">
        <f t="shared" si="5"/>
        <v>0</v>
      </c>
      <c r="U113" s="349">
        <f t="shared" si="6"/>
        <v>0</v>
      </c>
      <c r="V113" s="349">
        <f t="shared" si="7"/>
        <v>0</v>
      </c>
      <c r="W113" s="349">
        <f t="shared" si="8"/>
        <v>0</v>
      </c>
      <c r="X113" s="349">
        <f t="shared" si="9"/>
        <v>0</v>
      </c>
      <c r="Y113" s="349">
        <f t="shared" si="10"/>
        <v>0</v>
      </c>
      <c r="Z113" s="348"/>
      <c r="AA113" s="348"/>
      <c r="AB113" s="348"/>
      <c r="AC113" s="351"/>
      <c r="AD113"/>
      <c r="AE113"/>
      <c r="AF113"/>
    </row>
    <row r="114" spans="1:32" x14ac:dyDescent="0.25">
      <c r="A114" s="348"/>
      <c r="B114" s="350">
        <v>1.3080164872481549E-2</v>
      </c>
      <c r="C114" s="350">
        <v>4.3172855605654613E-2</v>
      </c>
      <c r="D114" s="350"/>
      <c r="E114" s="350"/>
      <c r="F114" s="350">
        <v>0.11811670223429493</v>
      </c>
      <c r="G114" s="348"/>
      <c r="H114" s="349">
        <f t="shared" si="3"/>
        <v>0</v>
      </c>
      <c r="I114" s="348"/>
      <c r="J114" s="1"/>
      <c r="K114" s="348"/>
      <c r="L114" s="1"/>
      <c r="M114" s="348"/>
      <c r="N114" s="348"/>
      <c r="O114" s="348"/>
      <c r="P114" s="348"/>
      <c r="Q114" s="347"/>
      <c r="R114" s="349">
        <f t="shared" si="11"/>
        <v>0</v>
      </c>
      <c r="S114" s="349">
        <f t="shared" si="4"/>
        <v>0</v>
      </c>
      <c r="T114" s="349">
        <f t="shared" si="5"/>
        <v>0</v>
      </c>
      <c r="U114" s="349">
        <f t="shared" si="6"/>
        <v>0</v>
      </c>
      <c r="V114" s="349">
        <f t="shared" si="7"/>
        <v>0</v>
      </c>
      <c r="W114" s="349">
        <f t="shared" si="8"/>
        <v>0</v>
      </c>
      <c r="X114" s="349">
        <f t="shared" si="9"/>
        <v>0</v>
      </c>
      <c r="Y114" s="349">
        <f t="shared" si="10"/>
        <v>0</v>
      </c>
      <c r="Z114" s="348"/>
      <c r="AA114" s="348"/>
      <c r="AB114" s="348"/>
      <c r="AC114" s="351"/>
      <c r="AD114"/>
      <c r="AE114"/>
      <c r="AF114"/>
    </row>
    <row r="115" spans="1:32" x14ac:dyDescent="0.25">
      <c r="A115" s="348"/>
      <c r="B115" s="350"/>
      <c r="C115" s="350">
        <v>-1.5236143264005912</v>
      </c>
      <c r="D115" s="350">
        <v>2.6621858101682014</v>
      </c>
      <c r="E115" s="350"/>
      <c r="F115" s="350">
        <v>5.9978778150547411E-2</v>
      </c>
      <c r="G115" s="348"/>
      <c r="H115" s="349">
        <f t="shared" si="3"/>
        <v>0</v>
      </c>
      <c r="I115" s="348"/>
      <c r="J115" s="1"/>
      <c r="K115" s="348"/>
      <c r="L115" s="1"/>
      <c r="M115" s="348"/>
      <c r="N115" s="348"/>
      <c r="O115" s="348"/>
      <c r="P115" s="348"/>
      <c r="Q115" s="347"/>
      <c r="R115" s="349">
        <f t="shared" si="11"/>
        <v>0</v>
      </c>
      <c r="S115" s="349">
        <f t="shared" si="4"/>
        <v>0</v>
      </c>
      <c r="T115" s="349">
        <f t="shared" si="5"/>
        <v>0</v>
      </c>
      <c r="U115" s="349">
        <f t="shared" si="6"/>
        <v>0</v>
      </c>
      <c r="V115" s="349">
        <f t="shared" si="7"/>
        <v>0</v>
      </c>
      <c r="W115" s="349">
        <f t="shared" si="8"/>
        <v>0</v>
      </c>
      <c r="X115" s="349">
        <f t="shared" si="9"/>
        <v>0</v>
      </c>
      <c r="Y115" s="349">
        <f t="shared" si="10"/>
        <v>0</v>
      </c>
      <c r="Z115" s="348"/>
      <c r="AA115" s="348"/>
      <c r="AB115" s="348"/>
      <c r="AC115" s="351"/>
      <c r="AD115"/>
      <c r="AE115"/>
      <c r="AF115"/>
    </row>
    <row r="116" spans="1:32" x14ac:dyDescent="0.25">
      <c r="A116" s="348"/>
      <c r="B116" s="350">
        <v>3.630065199120432E-3</v>
      </c>
      <c r="C116" s="350">
        <v>-3.1174280618587233</v>
      </c>
      <c r="D116" s="350">
        <v>0.24910665463561901</v>
      </c>
      <c r="E116" s="350">
        <v>0.34919305085554042</v>
      </c>
      <c r="F116" s="350">
        <v>9.0155463486248241E-2</v>
      </c>
      <c r="G116" s="348"/>
      <c r="H116" s="349">
        <f t="shared" si="3"/>
        <v>0</v>
      </c>
      <c r="I116" s="348"/>
      <c r="J116" s="1"/>
      <c r="K116" s="348"/>
      <c r="L116" s="1"/>
      <c r="M116" s="348"/>
      <c r="N116" s="348"/>
      <c r="O116" s="348"/>
      <c r="P116" s="348"/>
      <c r="Q116" s="347"/>
      <c r="R116" s="349">
        <f t="shared" si="11"/>
        <v>0</v>
      </c>
      <c r="S116" s="349">
        <f t="shared" si="4"/>
        <v>0</v>
      </c>
      <c r="T116" s="349">
        <f t="shared" si="5"/>
        <v>0</v>
      </c>
      <c r="U116" s="349">
        <f t="shared" si="6"/>
        <v>0</v>
      </c>
      <c r="V116" s="349">
        <f t="shared" si="7"/>
        <v>0</v>
      </c>
      <c r="W116" s="349">
        <f t="shared" si="8"/>
        <v>0</v>
      </c>
      <c r="X116" s="349">
        <f t="shared" si="9"/>
        <v>0</v>
      </c>
      <c r="Y116" s="349">
        <f t="shared" si="10"/>
        <v>0</v>
      </c>
      <c r="Z116" s="348"/>
      <c r="AA116" s="348"/>
      <c r="AB116" s="348"/>
      <c r="AC116" s="351"/>
      <c r="AD116"/>
      <c r="AE116"/>
      <c r="AF116"/>
    </row>
    <row r="117" spans="1:32" x14ac:dyDescent="0.25">
      <c r="A117" s="348"/>
      <c r="B117" s="350">
        <v>4.5490244310283047E-3</v>
      </c>
      <c r="C117" s="350">
        <v>-0.65728716491632788</v>
      </c>
      <c r="D117" s="350">
        <v>1.0701759975588709</v>
      </c>
      <c r="E117" s="350"/>
      <c r="F117" s="350">
        <v>8.7548960425144526E-2</v>
      </c>
      <c r="G117" s="348"/>
      <c r="H117" s="349">
        <f t="shared" si="3"/>
        <v>0</v>
      </c>
      <c r="I117" s="348"/>
      <c r="J117" s="1"/>
      <c r="K117" s="348"/>
      <c r="L117" s="1"/>
      <c r="M117" s="348"/>
      <c r="N117" s="348"/>
      <c r="O117" s="348"/>
      <c r="P117" s="348"/>
      <c r="Q117" s="347"/>
      <c r="R117" s="349">
        <f t="shared" si="11"/>
        <v>0</v>
      </c>
      <c r="S117" s="349">
        <f t="shared" si="4"/>
        <v>0</v>
      </c>
      <c r="T117" s="349">
        <f t="shared" si="5"/>
        <v>0</v>
      </c>
      <c r="U117" s="349">
        <f t="shared" si="6"/>
        <v>0</v>
      </c>
      <c r="V117" s="349">
        <f t="shared" si="7"/>
        <v>0</v>
      </c>
      <c r="W117" s="349">
        <f t="shared" si="8"/>
        <v>0</v>
      </c>
      <c r="X117" s="349">
        <f t="shared" si="9"/>
        <v>0</v>
      </c>
      <c r="Y117" s="349">
        <f t="shared" si="10"/>
        <v>0</v>
      </c>
      <c r="Z117" s="348"/>
      <c r="AA117" s="348"/>
      <c r="AB117" s="348"/>
      <c r="AC117" s="351"/>
      <c r="AD117"/>
      <c r="AE117"/>
      <c r="AF117"/>
    </row>
    <row r="118" spans="1:32" x14ac:dyDescent="0.25">
      <c r="A118" s="348"/>
      <c r="B118" s="350"/>
      <c r="C118" s="350">
        <v>-1.1345029090665362</v>
      </c>
      <c r="D118" s="350">
        <v>3.3747108363714471</v>
      </c>
      <c r="E118" s="350">
        <v>9.1074485096579085E-3</v>
      </c>
      <c r="F118" s="350">
        <v>4.9117928221287445E-2</v>
      </c>
      <c r="G118" s="348"/>
      <c r="H118" s="349">
        <f t="shared" si="3"/>
        <v>0</v>
      </c>
      <c r="I118" s="348"/>
      <c r="J118" s="1"/>
      <c r="K118" s="348"/>
      <c r="L118" s="1"/>
      <c r="M118" s="348"/>
      <c r="N118" s="348"/>
      <c r="O118" s="348"/>
      <c r="P118" s="348"/>
      <c r="Q118" s="347"/>
      <c r="R118" s="349">
        <f t="shared" si="11"/>
        <v>0</v>
      </c>
      <c r="S118" s="349">
        <f t="shared" si="4"/>
        <v>0</v>
      </c>
      <c r="T118" s="349">
        <f t="shared" si="5"/>
        <v>0</v>
      </c>
      <c r="U118" s="349">
        <f t="shared" si="6"/>
        <v>0</v>
      </c>
      <c r="V118" s="349">
        <f t="shared" si="7"/>
        <v>0</v>
      </c>
      <c r="W118" s="349">
        <f t="shared" si="8"/>
        <v>0</v>
      </c>
      <c r="X118" s="349">
        <f t="shared" si="9"/>
        <v>0</v>
      </c>
      <c r="Y118" s="349">
        <f t="shared" si="10"/>
        <v>0</v>
      </c>
      <c r="Z118" s="348"/>
      <c r="AA118" s="348"/>
      <c r="AB118" s="348"/>
      <c r="AC118"/>
      <c r="AD118"/>
      <c r="AE118"/>
      <c r="AF118"/>
    </row>
    <row r="119" spans="1:32" x14ac:dyDescent="0.25">
      <c r="A119" s="348"/>
      <c r="B119" s="350">
        <v>1.9139639473702691E-3</v>
      </c>
      <c r="C119" s="350">
        <v>-0.23122755575755591</v>
      </c>
      <c r="D119" s="350"/>
      <c r="E119" s="350"/>
      <c r="F119" s="350">
        <v>8.7859224161225519E-2</v>
      </c>
      <c r="G119" s="348"/>
      <c r="H119" s="349">
        <f t="shared" si="3"/>
        <v>0</v>
      </c>
      <c r="I119" s="348"/>
      <c r="J119" s="1"/>
      <c r="K119" s="348"/>
      <c r="L119" s="1"/>
      <c r="M119" s="348"/>
      <c r="N119" s="348"/>
      <c r="O119" s="348"/>
      <c r="P119" s="348"/>
      <c r="Q119" s="347"/>
      <c r="R119" s="349">
        <f t="shared" si="11"/>
        <v>0</v>
      </c>
      <c r="S119" s="349">
        <f t="shared" si="4"/>
        <v>0</v>
      </c>
      <c r="T119" s="349">
        <f t="shared" si="5"/>
        <v>0</v>
      </c>
      <c r="U119" s="349">
        <f t="shared" si="6"/>
        <v>0</v>
      </c>
      <c r="V119" s="349">
        <f t="shared" si="7"/>
        <v>0</v>
      </c>
      <c r="W119" s="349">
        <f t="shared" si="8"/>
        <v>0</v>
      </c>
      <c r="X119" s="349">
        <f t="shared" si="9"/>
        <v>0</v>
      </c>
      <c r="Y119" s="349">
        <f t="shared" si="10"/>
        <v>0</v>
      </c>
      <c r="Z119" s="348"/>
      <c r="AA119" s="348"/>
      <c r="AB119" s="348"/>
      <c r="AC119"/>
      <c r="AD119"/>
      <c r="AE119"/>
      <c r="AF119"/>
    </row>
    <row r="120" spans="1:32" x14ac:dyDescent="0.25">
      <c r="A120" s="348"/>
      <c r="B120" s="350"/>
      <c r="C120" s="350">
        <v>-3.4966564294268201</v>
      </c>
      <c r="D120" s="350"/>
      <c r="E120" s="350">
        <v>0.30263442667884505</v>
      </c>
      <c r="F120" s="350">
        <v>8.4424120057849286E-2</v>
      </c>
      <c r="G120" s="348"/>
      <c r="H120" s="349">
        <f t="shared" si="3"/>
        <v>0</v>
      </c>
      <c r="I120" s="348"/>
      <c r="J120" s="1"/>
      <c r="K120" s="348"/>
      <c r="L120" s="1"/>
      <c r="M120" s="348"/>
      <c r="N120" s="348"/>
      <c r="O120" s="348"/>
      <c r="P120" s="348"/>
      <c r="Q120" s="347"/>
      <c r="R120" s="349">
        <f t="shared" si="11"/>
        <v>0</v>
      </c>
      <c r="S120" s="349">
        <f t="shared" si="4"/>
        <v>0</v>
      </c>
      <c r="T120" s="349">
        <f t="shared" si="5"/>
        <v>0</v>
      </c>
      <c r="U120" s="349">
        <f t="shared" si="6"/>
        <v>0</v>
      </c>
      <c r="V120" s="349">
        <f t="shared" si="7"/>
        <v>0</v>
      </c>
      <c r="W120" s="349">
        <f t="shared" si="8"/>
        <v>0</v>
      </c>
      <c r="X120" s="349">
        <f t="shared" si="9"/>
        <v>0</v>
      </c>
      <c r="Y120" s="349">
        <f t="shared" si="10"/>
        <v>0</v>
      </c>
      <c r="Z120" s="348"/>
      <c r="AA120" s="348"/>
      <c r="AB120" s="348"/>
      <c r="AC120" s="351"/>
      <c r="AD120"/>
      <c r="AE120"/>
      <c r="AF120"/>
    </row>
    <row r="121" spans="1:32" x14ac:dyDescent="0.25">
      <c r="A121" s="348"/>
      <c r="B121" s="350"/>
      <c r="C121" s="350">
        <v>-1.3620105093802235</v>
      </c>
      <c r="D121" s="350">
        <v>1.1006791123738608</v>
      </c>
      <c r="E121" s="350">
        <v>2.7920487308901405E-2</v>
      </c>
      <c r="F121" s="350">
        <v>7.5798909771493131E-2</v>
      </c>
      <c r="G121" s="348"/>
      <c r="H121" s="349">
        <f t="shared" si="3"/>
        <v>0</v>
      </c>
      <c r="I121" s="348"/>
      <c r="J121" s="1"/>
      <c r="K121" s="348"/>
      <c r="L121" s="1"/>
      <c r="M121" s="348"/>
      <c r="N121" s="348"/>
      <c r="O121" s="348"/>
      <c r="P121" s="348"/>
      <c r="Q121" s="347"/>
      <c r="R121" s="349">
        <f t="shared" si="11"/>
        <v>0</v>
      </c>
      <c r="S121" s="349">
        <f t="shared" si="4"/>
        <v>0</v>
      </c>
      <c r="T121" s="349">
        <f t="shared" si="5"/>
        <v>0</v>
      </c>
      <c r="U121" s="349">
        <f t="shared" si="6"/>
        <v>0</v>
      </c>
      <c r="V121" s="349">
        <f t="shared" si="7"/>
        <v>0</v>
      </c>
      <c r="W121" s="349">
        <f t="shared" si="8"/>
        <v>0</v>
      </c>
      <c r="X121" s="349">
        <f t="shared" si="9"/>
        <v>0</v>
      </c>
      <c r="Y121" s="349">
        <f t="shared" si="10"/>
        <v>0</v>
      </c>
      <c r="Z121" s="348"/>
      <c r="AA121" s="348"/>
      <c r="AB121" s="348"/>
      <c r="AC121" s="351"/>
      <c r="AD121"/>
      <c r="AE121"/>
      <c r="AF121"/>
    </row>
    <row r="122" spans="1:32" x14ac:dyDescent="0.25">
      <c r="A122" s="348"/>
      <c r="B122" s="350">
        <v>8.2516089399621087E-3</v>
      </c>
      <c r="C122" s="350">
        <v>-0.23313052317715424</v>
      </c>
      <c r="D122" s="350"/>
      <c r="E122" s="350"/>
      <c r="F122" s="350">
        <v>0.10651150212047909</v>
      </c>
      <c r="G122" s="348"/>
      <c r="H122" s="349">
        <f t="shared" si="3"/>
        <v>0</v>
      </c>
      <c r="I122" s="348"/>
      <c r="J122" s="1"/>
      <c r="K122" s="348"/>
      <c r="L122" s="1"/>
      <c r="M122" s="348"/>
      <c r="N122" s="348"/>
      <c r="O122" s="348"/>
      <c r="P122" s="348"/>
      <c r="Q122" s="347"/>
      <c r="R122" s="349">
        <f t="shared" si="11"/>
        <v>0</v>
      </c>
      <c r="S122" s="349">
        <f t="shared" si="4"/>
        <v>0</v>
      </c>
      <c r="T122" s="349">
        <f t="shared" si="5"/>
        <v>0</v>
      </c>
      <c r="U122" s="349">
        <f t="shared" si="6"/>
        <v>0</v>
      </c>
      <c r="V122" s="349">
        <f t="shared" si="7"/>
        <v>0</v>
      </c>
      <c r="W122" s="349">
        <f t="shared" si="8"/>
        <v>0</v>
      </c>
      <c r="X122" s="349">
        <f t="shared" si="9"/>
        <v>0</v>
      </c>
      <c r="Y122" s="349">
        <f t="shared" si="10"/>
        <v>0</v>
      </c>
      <c r="Z122" s="348"/>
      <c r="AA122" s="348"/>
      <c r="AB122" s="348"/>
      <c r="AC122" s="351"/>
      <c r="AD122"/>
      <c r="AE122"/>
      <c r="AF122"/>
    </row>
    <row r="123" spans="1:32" x14ac:dyDescent="0.25">
      <c r="A123" s="348"/>
      <c r="B123" s="350"/>
      <c r="C123" s="350">
        <v>-1.0145519648466823</v>
      </c>
      <c r="D123" s="350">
        <v>3.3691551054650102</v>
      </c>
      <c r="E123" s="350"/>
      <c r="F123" s="350">
        <v>4.8254624755470307E-2</v>
      </c>
      <c r="G123" s="348"/>
      <c r="H123" s="349">
        <f t="shared" si="3"/>
        <v>0</v>
      </c>
      <c r="I123" s="348"/>
      <c r="J123" s="1"/>
      <c r="K123" s="348"/>
      <c r="L123" s="1"/>
      <c r="M123" s="348"/>
      <c r="N123" s="348"/>
      <c r="O123" s="348"/>
      <c r="P123" s="348"/>
      <c r="Q123" s="347"/>
      <c r="R123" s="349">
        <f t="shared" si="11"/>
        <v>0</v>
      </c>
      <c r="S123" s="349">
        <f t="shared" si="4"/>
        <v>0</v>
      </c>
      <c r="T123" s="349">
        <f t="shared" si="5"/>
        <v>0</v>
      </c>
      <c r="U123" s="349">
        <f t="shared" si="6"/>
        <v>0</v>
      </c>
      <c r="V123" s="349">
        <f t="shared" si="7"/>
        <v>0</v>
      </c>
      <c r="W123" s="349">
        <f t="shared" si="8"/>
        <v>0</v>
      </c>
      <c r="X123" s="349">
        <f t="shared" si="9"/>
        <v>0</v>
      </c>
      <c r="Y123" s="349">
        <f t="shared" si="10"/>
        <v>0</v>
      </c>
      <c r="Z123" s="348"/>
      <c r="AA123" s="348"/>
      <c r="AB123" s="348"/>
      <c r="AC123" s="351"/>
      <c r="AD123"/>
      <c r="AE123"/>
      <c r="AF123"/>
    </row>
    <row r="124" spans="1:32" x14ac:dyDescent="0.25">
      <c r="A124" s="348"/>
      <c r="B124" s="350"/>
      <c r="C124" s="350">
        <v>-5.8531394243100738</v>
      </c>
      <c r="D124" s="350">
        <v>1.0809869786339896</v>
      </c>
      <c r="E124" s="350">
        <v>0.36669063534810692</v>
      </c>
      <c r="F124" s="350">
        <v>7.5567729055152286E-2</v>
      </c>
      <c r="G124" s="348"/>
      <c r="H124" s="349">
        <f t="shared" si="3"/>
        <v>0</v>
      </c>
      <c r="I124" s="348"/>
      <c r="J124" s="1"/>
      <c r="K124" s="348"/>
      <c r="L124" s="1"/>
      <c r="M124" s="348"/>
      <c r="N124" s="348"/>
      <c r="O124" s="348"/>
      <c r="P124" s="348"/>
      <c r="Q124" s="347"/>
      <c r="R124" s="349">
        <f t="shared" si="11"/>
        <v>0</v>
      </c>
      <c r="S124" s="349">
        <f t="shared" si="4"/>
        <v>0</v>
      </c>
      <c r="T124" s="349">
        <f t="shared" si="5"/>
        <v>0</v>
      </c>
      <c r="U124" s="349">
        <f t="shared" si="6"/>
        <v>0</v>
      </c>
      <c r="V124" s="349">
        <f t="shared" si="7"/>
        <v>0</v>
      </c>
      <c r="W124" s="349">
        <f t="shared" si="8"/>
        <v>0</v>
      </c>
      <c r="X124" s="349">
        <f t="shared" si="9"/>
        <v>0</v>
      </c>
      <c r="Y124" s="349">
        <f t="shared" si="10"/>
        <v>0</v>
      </c>
      <c r="Z124" s="348"/>
      <c r="AA124" s="348"/>
      <c r="AB124" s="348"/>
      <c r="AC124" s="351"/>
      <c r="AD124"/>
      <c r="AE124"/>
      <c r="AF124"/>
    </row>
    <row r="125" spans="1:32" x14ac:dyDescent="0.25">
      <c r="A125" s="348"/>
      <c r="B125" s="350">
        <v>3.1409297529484959E-2</v>
      </c>
      <c r="C125" s="350">
        <v>-5.7559769420942422</v>
      </c>
      <c r="D125" s="350"/>
      <c r="E125" s="350">
        <v>1.051451291755741</v>
      </c>
      <c r="F125" s="350">
        <v>0.15794624472403429</v>
      </c>
      <c r="G125" s="348"/>
      <c r="H125" s="349">
        <f t="shared" si="3"/>
        <v>0</v>
      </c>
      <c r="I125" s="348"/>
      <c r="J125" s="1"/>
      <c r="K125" s="348"/>
      <c r="L125" s="1"/>
      <c r="M125" s="348"/>
      <c r="N125" s="348"/>
      <c r="O125" s="348"/>
      <c r="P125" s="348"/>
      <c r="Q125" s="347"/>
      <c r="R125" s="349">
        <f t="shared" si="11"/>
        <v>0</v>
      </c>
      <c r="S125" s="349">
        <f t="shared" si="4"/>
        <v>0</v>
      </c>
      <c r="T125" s="349">
        <f t="shared" si="5"/>
        <v>0</v>
      </c>
      <c r="U125" s="349">
        <f t="shared" si="6"/>
        <v>0</v>
      </c>
      <c r="V125" s="349">
        <f t="shared" si="7"/>
        <v>0</v>
      </c>
      <c r="W125" s="349">
        <f t="shared" si="8"/>
        <v>0</v>
      </c>
      <c r="X125" s="349">
        <f t="shared" si="9"/>
        <v>0</v>
      </c>
      <c r="Y125" s="349">
        <f t="shared" si="10"/>
        <v>0</v>
      </c>
      <c r="Z125" s="348"/>
      <c r="AA125" s="348"/>
      <c r="AB125" s="348"/>
      <c r="AC125" s="351"/>
      <c r="AD125"/>
      <c r="AE125"/>
      <c r="AF125"/>
    </row>
    <row r="126" spans="1:32" x14ac:dyDescent="0.25">
      <c r="A126" s="348"/>
      <c r="B126" s="350">
        <v>1.109977742413225E-2</v>
      </c>
      <c r="C126" s="350">
        <v>2.6714696713519719E-2</v>
      </c>
      <c r="D126" s="350">
        <v>0.47343682335633108</v>
      </c>
      <c r="E126" s="350"/>
      <c r="F126" s="350">
        <v>0.10805850618009138</v>
      </c>
      <c r="G126" s="348"/>
      <c r="H126" s="349">
        <f t="shared" si="3"/>
        <v>0</v>
      </c>
      <c r="I126" s="348"/>
      <c r="J126" s="1"/>
      <c r="K126" s="348"/>
      <c r="L126" s="1"/>
      <c r="M126" s="348"/>
      <c r="N126" s="348"/>
      <c r="O126" s="348"/>
      <c r="P126" s="348"/>
      <c r="Q126" s="347"/>
      <c r="R126" s="349">
        <f t="shared" si="11"/>
        <v>0</v>
      </c>
      <c r="S126" s="349">
        <f t="shared" si="4"/>
        <v>0</v>
      </c>
      <c r="T126" s="349">
        <f t="shared" si="5"/>
        <v>0</v>
      </c>
      <c r="U126" s="349">
        <f t="shared" si="6"/>
        <v>0</v>
      </c>
      <c r="V126" s="349">
        <f t="shared" si="7"/>
        <v>0</v>
      </c>
      <c r="W126" s="349">
        <f t="shared" si="8"/>
        <v>0</v>
      </c>
      <c r="X126" s="349">
        <f t="shared" si="9"/>
        <v>0</v>
      </c>
      <c r="Y126" s="349">
        <f t="shared" si="10"/>
        <v>0</v>
      </c>
      <c r="Z126" s="348"/>
      <c r="AA126" s="348"/>
      <c r="AB126" s="348"/>
      <c r="AC126" s="351"/>
      <c r="AD126"/>
      <c r="AE126"/>
      <c r="AF126"/>
    </row>
    <row r="127" spans="1:32" x14ac:dyDescent="0.25">
      <c r="A127" s="348"/>
      <c r="B127" s="350">
        <v>7.6236963925429306E-3</v>
      </c>
      <c r="C127" s="350">
        <v>-0.37213067507022651</v>
      </c>
      <c r="D127" s="350">
        <v>1.8611931094715615</v>
      </c>
      <c r="E127" s="350"/>
      <c r="F127" s="350">
        <v>8.4340316655984154E-2</v>
      </c>
      <c r="G127" s="348"/>
      <c r="H127" s="349">
        <f t="shared" si="3"/>
        <v>0</v>
      </c>
      <c r="I127" s="348"/>
      <c r="J127" s="1"/>
      <c r="K127" s="348"/>
      <c r="L127" s="1"/>
      <c r="M127" s="348"/>
      <c r="N127" s="348"/>
      <c r="O127" s="348"/>
      <c r="P127" s="348"/>
      <c r="Q127" s="347"/>
      <c r="R127" s="349">
        <f t="shared" si="11"/>
        <v>0</v>
      </c>
      <c r="S127" s="349">
        <f t="shared" si="4"/>
        <v>0</v>
      </c>
      <c r="T127" s="349">
        <f t="shared" si="5"/>
        <v>0</v>
      </c>
      <c r="U127" s="349">
        <f t="shared" si="6"/>
        <v>0</v>
      </c>
      <c r="V127" s="349">
        <f t="shared" si="7"/>
        <v>0</v>
      </c>
      <c r="W127" s="349">
        <f t="shared" si="8"/>
        <v>0</v>
      </c>
      <c r="X127" s="349">
        <f t="shared" si="9"/>
        <v>0</v>
      </c>
      <c r="Y127" s="349">
        <f t="shared" si="10"/>
        <v>0</v>
      </c>
      <c r="Z127" s="348"/>
      <c r="AA127" s="348"/>
      <c r="AB127" s="348"/>
      <c r="AC127" s="351"/>
      <c r="AD127"/>
      <c r="AE127"/>
      <c r="AF127"/>
    </row>
    <row r="128" spans="1:32" x14ac:dyDescent="0.25">
      <c r="A128" s="348"/>
      <c r="B128" s="350">
        <v>1.1443595451213446E-2</v>
      </c>
      <c r="C128" s="350">
        <v>3.3260006202843508E-2</v>
      </c>
      <c r="D128" s="350">
        <v>0.51480875105214696</v>
      </c>
      <c r="E128" s="350"/>
      <c r="F128" s="350">
        <v>0.10844291747483677</v>
      </c>
      <c r="G128" s="348"/>
      <c r="H128" s="349">
        <f t="shared" si="3"/>
        <v>0</v>
      </c>
      <c r="I128" s="348"/>
      <c r="J128" s="1"/>
      <c r="K128" s="348"/>
      <c r="L128" s="1"/>
      <c r="M128" s="348"/>
      <c r="N128" s="348"/>
      <c r="O128" s="348"/>
      <c r="P128" s="348"/>
      <c r="Q128" s="347"/>
      <c r="R128" s="349">
        <f t="shared" si="11"/>
        <v>0</v>
      </c>
      <c r="S128" s="349">
        <f t="shared" si="4"/>
        <v>0</v>
      </c>
      <c r="T128" s="349">
        <f t="shared" si="5"/>
        <v>0</v>
      </c>
      <c r="U128" s="349">
        <f t="shared" si="6"/>
        <v>0</v>
      </c>
      <c r="V128" s="349">
        <f t="shared" si="7"/>
        <v>0</v>
      </c>
      <c r="W128" s="349">
        <f t="shared" si="8"/>
        <v>0</v>
      </c>
      <c r="X128" s="349">
        <f t="shared" si="9"/>
        <v>0</v>
      </c>
      <c r="Y128" s="349">
        <f t="shared" si="10"/>
        <v>0</v>
      </c>
      <c r="Z128" s="348"/>
      <c r="AA128" s="348"/>
      <c r="AB128" s="348"/>
      <c r="AC128" s="351"/>
      <c r="AD128"/>
      <c r="AE128"/>
      <c r="AF128"/>
    </row>
    <row r="129" spans="1:32" x14ac:dyDescent="0.25">
      <c r="A129" s="348"/>
      <c r="B129" s="350">
        <v>5.1988075030681962E-3</v>
      </c>
      <c r="C129" s="350">
        <v>-1.4068095140981283</v>
      </c>
      <c r="D129" s="350"/>
      <c r="E129" s="350">
        <v>9.1327074510906936E-2</v>
      </c>
      <c r="F129" s="350">
        <v>9.957097847234711E-2</v>
      </c>
      <c r="G129" s="348"/>
      <c r="H129" s="349">
        <f t="shared" ref="H129:H192" si="12">SUMPRODUCT(B129:F129,B$62:F$62)</f>
        <v>0</v>
      </c>
      <c r="I129" s="348"/>
      <c r="J129" s="1"/>
      <c r="K129" s="348"/>
      <c r="L129" s="1"/>
      <c r="M129" s="348"/>
      <c r="N129" s="348"/>
      <c r="O129" s="348"/>
      <c r="P129" s="348"/>
      <c r="Q129" s="347"/>
      <c r="R129" s="349">
        <f t="shared" si="11"/>
        <v>0</v>
      </c>
      <c r="S129" s="349">
        <f t="shared" ref="S129:S192" si="13">SUMPRODUCT($B129:$F129,$K$66:$O$66)</f>
        <v>0</v>
      </c>
      <c r="T129" s="349">
        <f t="shared" ref="T129:T192" si="14">SUMPRODUCT($B129:$F129,$K$67:$O$67)</f>
        <v>0</v>
      </c>
      <c r="U129" s="349">
        <f t="shared" ref="U129:U192" si="15">SUMPRODUCT($B129:$F129,$K$68:$O$68)</f>
        <v>0</v>
      </c>
      <c r="V129" s="349">
        <f t="shared" ref="V129:V192" si="16">SUMPRODUCT($B129:$F129,$K$69:$O$69)</f>
        <v>0</v>
      </c>
      <c r="W129" s="349">
        <f t="shared" ref="W129:W192" si="17">SUMPRODUCT($B129:$F129,$K$70:$O$70)</f>
        <v>0</v>
      </c>
      <c r="X129" s="349">
        <f t="shared" ref="X129:X192" si="18">SUMPRODUCT($B129:$F129,$K$71:$O$71)</f>
        <v>0</v>
      </c>
      <c r="Y129" s="349">
        <f t="shared" ref="Y129:Y192" si="19">SUMPRODUCT($B129:$F129,$K$72:$O$72)</f>
        <v>0</v>
      </c>
      <c r="Z129" s="348"/>
      <c r="AA129" s="348"/>
      <c r="AB129" s="348"/>
      <c r="AC129" s="351"/>
      <c r="AD129"/>
      <c r="AE129"/>
      <c r="AF129"/>
    </row>
    <row r="130" spans="1:32" x14ac:dyDescent="0.25">
      <c r="A130" s="348"/>
      <c r="B130" s="350">
        <v>1.137446323376958E-2</v>
      </c>
      <c r="C130" s="350">
        <v>3.2521716437530969E-2</v>
      </c>
      <c r="D130" s="350">
        <v>0.50375888430184657</v>
      </c>
      <c r="E130" s="350"/>
      <c r="F130" s="350">
        <v>0.10840125851653808</v>
      </c>
      <c r="G130" s="348"/>
      <c r="H130" s="349">
        <f t="shared" si="12"/>
        <v>0</v>
      </c>
      <c r="I130" s="348"/>
      <c r="J130" s="1"/>
      <c r="K130" s="348"/>
      <c r="L130" s="1"/>
      <c r="M130" s="348"/>
      <c r="N130" s="348"/>
      <c r="O130" s="348"/>
      <c r="P130" s="348"/>
      <c r="Q130" s="347"/>
      <c r="R130" s="349">
        <f t="shared" ref="R130:R193" si="20">SUMPRODUCT(B130:F130,K$65:O$65)</f>
        <v>0</v>
      </c>
      <c r="S130" s="349">
        <f t="shared" si="13"/>
        <v>0</v>
      </c>
      <c r="T130" s="349">
        <f t="shared" si="14"/>
        <v>0</v>
      </c>
      <c r="U130" s="349">
        <f t="shared" si="15"/>
        <v>0</v>
      </c>
      <c r="V130" s="349">
        <f t="shared" si="16"/>
        <v>0</v>
      </c>
      <c r="W130" s="349">
        <f t="shared" si="17"/>
        <v>0</v>
      </c>
      <c r="X130" s="349">
        <f t="shared" si="18"/>
        <v>0</v>
      </c>
      <c r="Y130" s="349">
        <f t="shared" si="19"/>
        <v>0</v>
      </c>
      <c r="Z130" s="348"/>
      <c r="AA130" s="348"/>
      <c r="AB130" s="348"/>
      <c r="AC130" s="351"/>
      <c r="AD130"/>
      <c r="AE130"/>
      <c r="AF130"/>
    </row>
    <row r="131" spans="1:32" x14ac:dyDescent="0.25">
      <c r="A131" s="348"/>
      <c r="B131" s="350">
        <v>2.0952057154991623E-2</v>
      </c>
      <c r="C131" s="350">
        <v>8.6831674077133533E-2</v>
      </c>
      <c r="D131" s="350">
        <v>1.798023027638769</v>
      </c>
      <c r="E131" s="350"/>
      <c r="F131" s="350">
        <v>0.11728829411380447</v>
      </c>
      <c r="G131" s="348"/>
      <c r="H131" s="349">
        <f t="shared" si="12"/>
        <v>0</v>
      </c>
      <c r="I131" s="348"/>
      <c r="J131" s="1"/>
      <c r="K131" s="348"/>
      <c r="L131" s="1"/>
      <c r="M131" s="348"/>
      <c r="N131" s="348"/>
      <c r="O131" s="348"/>
      <c r="P131" s="348"/>
      <c r="Q131" s="347"/>
      <c r="R131" s="349">
        <f t="shared" si="20"/>
        <v>0</v>
      </c>
      <c r="S131" s="349">
        <f t="shared" si="13"/>
        <v>0</v>
      </c>
      <c r="T131" s="349">
        <f t="shared" si="14"/>
        <v>0</v>
      </c>
      <c r="U131" s="349">
        <f t="shared" si="15"/>
        <v>0</v>
      </c>
      <c r="V131" s="349">
        <f t="shared" si="16"/>
        <v>0</v>
      </c>
      <c r="W131" s="349">
        <f t="shared" si="17"/>
        <v>0</v>
      </c>
      <c r="X131" s="349">
        <f t="shared" si="18"/>
        <v>0</v>
      </c>
      <c r="Y131" s="349">
        <f t="shared" si="19"/>
        <v>0</v>
      </c>
      <c r="Z131" s="348"/>
      <c r="AA131" s="348"/>
      <c r="AB131" s="348"/>
      <c r="AC131" s="351"/>
      <c r="AD131"/>
      <c r="AE131"/>
      <c r="AF131"/>
    </row>
    <row r="132" spans="1:32" x14ac:dyDescent="0.25">
      <c r="A132" s="348"/>
      <c r="B132" s="350">
        <v>1.1099777424132205E-2</v>
      </c>
      <c r="C132" s="350">
        <v>2.6714696713518553E-2</v>
      </c>
      <c r="D132" s="350">
        <v>0.47343682335631687</v>
      </c>
      <c r="E132" s="350"/>
      <c r="F132" s="350">
        <v>0.10805850618009143</v>
      </c>
      <c r="G132" s="348"/>
      <c r="H132" s="349">
        <f t="shared" si="12"/>
        <v>0</v>
      </c>
      <c r="I132" s="348"/>
      <c r="J132" s="1"/>
      <c r="K132" s="348"/>
      <c r="L132" s="1"/>
      <c r="M132" s="348"/>
      <c r="N132" s="348"/>
      <c r="O132" s="348"/>
      <c r="P132" s="348"/>
      <c r="Q132" s="347"/>
      <c r="R132" s="349">
        <f t="shared" si="20"/>
        <v>0</v>
      </c>
      <c r="S132" s="349">
        <f t="shared" si="13"/>
        <v>0</v>
      </c>
      <c r="T132" s="349">
        <f t="shared" si="14"/>
        <v>0</v>
      </c>
      <c r="U132" s="349">
        <f t="shared" si="15"/>
        <v>0</v>
      </c>
      <c r="V132" s="349">
        <f t="shared" si="16"/>
        <v>0</v>
      </c>
      <c r="W132" s="349">
        <f t="shared" si="17"/>
        <v>0</v>
      </c>
      <c r="X132" s="349">
        <f t="shared" si="18"/>
        <v>0</v>
      </c>
      <c r="Y132" s="349">
        <f t="shared" si="19"/>
        <v>0</v>
      </c>
      <c r="Z132" s="348"/>
      <c r="AA132" s="348"/>
      <c r="AB132" s="348"/>
      <c r="AC132" s="351"/>
      <c r="AD132"/>
      <c r="AE132"/>
      <c r="AF132"/>
    </row>
    <row r="133" spans="1:32" x14ac:dyDescent="0.25">
      <c r="A133" s="348"/>
      <c r="B133" s="350">
        <v>1.6583963786048982E-3</v>
      </c>
      <c r="C133" s="350">
        <v>-1.3161930456387685</v>
      </c>
      <c r="D133" s="350">
        <v>3.4144997798501504</v>
      </c>
      <c r="E133" s="350">
        <v>0.1046820901272531</v>
      </c>
      <c r="F133" s="350">
        <v>5.1412041055804061E-2</v>
      </c>
      <c r="G133" s="348"/>
      <c r="H133" s="349">
        <f t="shared" si="12"/>
        <v>0</v>
      </c>
      <c r="I133" s="348"/>
      <c r="J133" s="1"/>
      <c r="K133" s="348"/>
      <c r="L133" s="1"/>
      <c r="M133" s="348"/>
      <c r="N133" s="348"/>
      <c r="O133" s="348"/>
      <c r="P133" s="348"/>
      <c r="Q133" s="347"/>
      <c r="R133" s="349">
        <f t="shared" si="20"/>
        <v>0</v>
      </c>
      <c r="S133" s="349">
        <f t="shared" si="13"/>
        <v>0</v>
      </c>
      <c r="T133" s="349">
        <f t="shared" si="14"/>
        <v>0</v>
      </c>
      <c r="U133" s="349">
        <f t="shared" si="15"/>
        <v>0</v>
      </c>
      <c r="V133" s="349">
        <f t="shared" si="16"/>
        <v>0</v>
      </c>
      <c r="W133" s="349">
        <f t="shared" si="17"/>
        <v>0</v>
      </c>
      <c r="X133" s="349">
        <f t="shared" si="18"/>
        <v>0</v>
      </c>
      <c r="Y133" s="349">
        <f t="shared" si="19"/>
        <v>0</v>
      </c>
      <c r="Z133" s="348"/>
      <c r="AA133" s="348"/>
      <c r="AB133" s="348"/>
      <c r="AC133" s="351"/>
      <c r="AD133"/>
      <c r="AE133"/>
      <c r="AF133"/>
    </row>
    <row r="134" spans="1:32" x14ac:dyDescent="0.25">
      <c r="A134" s="348"/>
      <c r="B134" s="350">
        <v>1.0596044484299263E-2</v>
      </c>
      <c r="C134" s="350">
        <v>1.6538591009263616E-2</v>
      </c>
      <c r="D134" s="350">
        <v>0.46983139035330163</v>
      </c>
      <c r="E134" s="350"/>
      <c r="F134" s="350">
        <v>0.10668622012735772</v>
      </c>
      <c r="G134" s="348"/>
      <c r="H134" s="349">
        <f t="shared" si="12"/>
        <v>0</v>
      </c>
      <c r="I134" s="348"/>
      <c r="J134" s="1"/>
      <c r="K134" s="348"/>
      <c r="L134" s="1"/>
      <c r="M134" s="348"/>
      <c r="N134" s="348"/>
      <c r="O134" s="348"/>
      <c r="P134" s="348"/>
      <c r="Q134" s="347"/>
      <c r="R134" s="349">
        <f t="shared" si="20"/>
        <v>0</v>
      </c>
      <c r="S134" s="349">
        <f t="shared" si="13"/>
        <v>0</v>
      </c>
      <c r="T134" s="349">
        <f t="shared" si="14"/>
        <v>0</v>
      </c>
      <c r="U134" s="349">
        <f t="shared" si="15"/>
        <v>0</v>
      </c>
      <c r="V134" s="349">
        <f t="shared" si="16"/>
        <v>0</v>
      </c>
      <c r="W134" s="349">
        <f t="shared" si="17"/>
        <v>0</v>
      </c>
      <c r="X134" s="349">
        <f t="shared" si="18"/>
        <v>0</v>
      </c>
      <c r="Y134" s="349">
        <f t="shared" si="19"/>
        <v>0</v>
      </c>
      <c r="Z134" s="348"/>
      <c r="AA134" s="348"/>
      <c r="AB134" s="348"/>
      <c r="AC134" s="351"/>
      <c r="AD134"/>
      <c r="AE134"/>
      <c r="AF134"/>
    </row>
    <row r="135" spans="1:32" x14ac:dyDescent="0.25">
      <c r="A135" s="348"/>
      <c r="B135" s="350">
        <v>1.1374463233769689E-2</v>
      </c>
      <c r="C135" s="350">
        <v>3.2521716437533758E-2</v>
      </c>
      <c r="D135" s="350">
        <v>0.50375888430185356</v>
      </c>
      <c r="E135" s="350"/>
      <c r="F135" s="350">
        <v>0.10840125851653824</v>
      </c>
      <c r="G135" s="348"/>
      <c r="H135" s="349">
        <f t="shared" si="12"/>
        <v>0</v>
      </c>
      <c r="I135" s="348"/>
      <c r="J135" s="1"/>
      <c r="K135" s="348"/>
      <c r="L135" s="1"/>
      <c r="M135" s="348"/>
      <c r="N135" s="348"/>
      <c r="O135" s="348"/>
      <c r="P135" s="348"/>
      <c r="Q135" s="347"/>
      <c r="R135" s="349">
        <f t="shared" si="20"/>
        <v>0</v>
      </c>
      <c r="S135" s="349">
        <f t="shared" si="13"/>
        <v>0</v>
      </c>
      <c r="T135" s="349">
        <f t="shared" si="14"/>
        <v>0</v>
      </c>
      <c r="U135" s="349">
        <f t="shared" si="15"/>
        <v>0</v>
      </c>
      <c r="V135" s="349">
        <f t="shared" si="16"/>
        <v>0</v>
      </c>
      <c r="W135" s="349">
        <f t="shared" si="17"/>
        <v>0</v>
      </c>
      <c r="X135" s="349">
        <f t="shared" si="18"/>
        <v>0</v>
      </c>
      <c r="Y135" s="349">
        <f t="shared" si="19"/>
        <v>0</v>
      </c>
      <c r="Z135" s="348"/>
      <c r="AA135" s="348"/>
      <c r="AB135" s="348"/>
      <c r="AC135" s="351"/>
      <c r="AD135"/>
      <c r="AE135"/>
      <c r="AF135"/>
    </row>
    <row r="136" spans="1:32" x14ac:dyDescent="0.25">
      <c r="A136" s="348"/>
      <c r="B136" s="350"/>
      <c r="C136" s="350">
        <v>-1.5766013094077138</v>
      </c>
      <c r="D136" s="350">
        <v>2.3397741140792983</v>
      </c>
      <c r="E136" s="350">
        <v>2.5471274820738857E-2</v>
      </c>
      <c r="F136" s="350">
        <v>6.3048492249343085E-2</v>
      </c>
      <c r="G136" s="348"/>
      <c r="H136" s="349">
        <f t="shared" si="12"/>
        <v>0</v>
      </c>
      <c r="I136" s="348"/>
      <c r="J136" s="1"/>
      <c r="K136" s="348"/>
      <c r="L136" s="1"/>
      <c r="M136" s="348"/>
      <c r="N136" s="348"/>
      <c r="O136" s="348"/>
      <c r="P136" s="348"/>
      <c r="Q136" s="347"/>
      <c r="R136" s="349">
        <f t="shared" si="20"/>
        <v>0</v>
      </c>
      <c r="S136" s="349">
        <f t="shared" si="13"/>
        <v>0</v>
      </c>
      <c r="T136" s="349">
        <f t="shared" si="14"/>
        <v>0</v>
      </c>
      <c r="U136" s="349">
        <f t="shared" si="15"/>
        <v>0</v>
      </c>
      <c r="V136" s="349">
        <f t="shared" si="16"/>
        <v>0</v>
      </c>
      <c r="W136" s="349">
        <f t="shared" si="17"/>
        <v>0</v>
      </c>
      <c r="X136" s="349">
        <f t="shared" si="18"/>
        <v>0</v>
      </c>
      <c r="Y136" s="349">
        <f t="shared" si="19"/>
        <v>0</v>
      </c>
      <c r="Z136" s="348"/>
      <c r="AA136" s="348"/>
      <c r="AB136" s="348"/>
      <c r="AC136" s="351"/>
      <c r="AD136"/>
      <c r="AE136"/>
      <c r="AF136"/>
    </row>
    <row r="137" spans="1:32" x14ac:dyDescent="0.25">
      <c r="A137" s="348"/>
      <c r="B137" s="350"/>
      <c r="C137" s="350">
        <v>-1.0947589190733329</v>
      </c>
      <c r="D137" s="350">
        <v>3.5359734472498756</v>
      </c>
      <c r="E137" s="350"/>
      <c r="F137" s="350">
        <v>4.715749011648783E-2</v>
      </c>
      <c r="G137" s="348"/>
      <c r="H137" s="349">
        <f t="shared" si="12"/>
        <v>0</v>
      </c>
      <c r="I137" s="348"/>
      <c r="J137" s="1"/>
      <c r="K137" s="348"/>
      <c r="L137" s="1"/>
      <c r="M137" s="348"/>
      <c r="N137" s="348"/>
      <c r="O137" s="348"/>
      <c r="P137" s="348"/>
      <c r="Q137" s="347"/>
      <c r="R137" s="349">
        <f t="shared" si="20"/>
        <v>0</v>
      </c>
      <c r="S137" s="349">
        <f t="shared" si="13"/>
        <v>0</v>
      </c>
      <c r="T137" s="349">
        <f t="shared" si="14"/>
        <v>0</v>
      </c>
      <c r="U137" s="349">
        <f t="shared" si="15"/>
        <v>0</v>
      </c>
      <c r="V137" s="349">
        <f t="shared" si="16"/>
        <v>0</v>
      </c>
      <c r="W137" s="349">
        <f t="shared" si="17"/>
        <v>0</v>
      </c>
      <c r="X137" s="349">
        <f t="shared" si="18"/>
        <v>0</v>
      </c>
      <c r="Y137" s="349">
        <f t="shared" si="19"/>
        <v>0</v>
      </c>
      <c r="Z137" s="348"/>
      <c r="AA137" s="348"/>
      <c r="AB137" s="348"/>
      <c r="AC137" s="351"/>
      <c r="AD137"/>
      <c r="AE137"/>
      <c r="AF137"/>
    </row>
    <row r="138" spans="1:32" x14ac:dyDescent="0.25">
      <c r="A138" s="348"/>
      <c r="B138" s="350">
        <v>5.4780967914091466E-3</v>
      </c>
      <c r="C138" s="350">
        <v>-0.85077542546025153</v>
      </c>
      <c r="D138" s="350">
        <v>2.3556743026320532</v>
      </c>
      <c r="E138" s="350">
        <v>0.14045714591170627</v>
      </c>
      <c r="F138" s="350">
        <v>7.145229504797794E-2</v>
      </c>
      <c r="G138" s="348"/>
      <c r="H138" s="349">
        <f t="shared" si="12"/>
        <v>0</v>
      </c>
      <c r="I138" s="348"/>
      <c r="J138" s="1"/>
      <c r="K138" s="348"/>
      <c r="L138" s="1"/>
      <c r="M138" s="348"/>
      <c r="N138" s="348"/>
      <c r="O138" s="348"/>
      <c r="P138" s="348"/>
      <c r="Q138" s="347"/>
      <c r="R138" s="349">
        <f t="shared" si="20"/>
        <v>0</v>
      </c>
      <c r="S138" s="349">
        <f t="shared" si="13"/>
        <v>0</v>
      </c>
      <c r="T138" s="349">
        <f t="shared" si="14"/>
        <v>0</v>
      </c>
      <c r="U138" s="349">
        <f t="shared" si="15"/>
        <v>0</v>
      </c>
      <c r="V138" s="349">
        <f t="shared" si="16"/>
        <v>0</v>
      </c>
      <c r="W138" s="349">
        <f t="shared" si="17"/>
        <v>0</v>
      </c>
      <c r="X138" s="349">
        <f t="shared" si="18"/>
        <v>0</v>
      </c>
      <c r="Y138" s="349">
        <f t="shared" si="19"/>
        <v>0</v>
      </c>
      <c r="Z138" s="348"/>
      <c r="AA138" s="348"/>
      <c r="AB138" s="348"/>
      <c r="AC138" s="351"/>
      <c r="AD138"/>
      <c r="AE138"/>
      <c r="AF138"/>
    </row>
    <row r="139" spans="1:32" x14ac:dyDescent="0.25">
      <c r="A139" s="348"/>
      <c r="B139" s="350"/>
      <c r="C139" s="350">
        <v>-1.6793293700957297</v>
      </c>
      <c r="D139" s="350">
        <v>3.4236071599704552</v>
      </c>
      <c r="E139" s="350">
        <v>6.9862266540679618E-2</v>
      </c>
      <c r="F139" s="350">
        <v>4.8432174679731904E-2</v>
      </c>
      <c r="G139" s="348"/>
      <c r="H139" s="349">
        <f t="shared" si="12"/>
        <v>0</v>
      </c>
      <c r="I139" s="348"/>
      <c r="J139" s="1"/>
      <c r="K139" s="348"/>
      <c r="L139" s="1"/>
      <c r="M139" s="348"/>
      <c r="N139" s="348"/>
      <c r="O139" s="348"/>
      <c r="P139" s="348"/>
      <c r="Q139" s="347"/>
      <c r="R139" s="349">
        <f t="shared" si="20"/>
        <v>0</v>
      </c>
      <c r="S139" s="349">
        <f t="shared" si="13"/>
        <v>0</v>
      </c>
      <c r="T139" s="349">
        <f t="shared" si="14"/>
        <v>0</v>
      </c>
      <c r="U139" s="349">
        <f t="shared" si="15"/>
        <v>0</v>
      </c>
      <c r="V139" s="349">
        <f t="shared" si="16"/>
        <v>0</v>
      </c>
      <c r="W139" s="349">
        <f t="shared" si="17"/>
        <v>0</v>
      </c>
      <c r="X139" s="349">
        <f t="shared" si="18"/>
        <v>0</v>
      </c>
      <c r="Y139" s="349">
        <f t="shared" si="19"/>
        <v>0</v>
      </c>
      <c r="Z139" s="348"/>
      <c r="AA139" s="348"/>
      <c r="AB139" s="348"/>
      <c r="AC139" s="351"/>
      <c r="AD139"/>
      <c r="AE139"/>
      <c r="AF139"/>
    </row>
    <row r="140" spans="1:32" x14ac:dyDescent="0.25">
      <c r="A140" s="348"/>
      <c r="B140" s="350">
        <v>1.1374463233769422E-2</v>
      </c>
      <c r="C140" s="350">
        <v>3.2521716437529408E-2</v>
      </c>
      <c r="D140" s="350">
        <v>0.50375888430182669</v>
      </c>
      <c r="E140" s="350"/>
      <c r="F140" s="350">
        <v>0.10840125851653785</v>
      </c>
      <c r="G140" s="348"/>
      <c r="H140" s="349">
        <f t="shared" si="12"/>
        <v>0</v>
      </c>
      <c r="I140" s="348"/>
      <c r="J140" s="1"/>
      <c r="K140" s="348"/>
      <c r="L140" s="1"/>
      <c r="M140" s="348"/>
      <c r="N140" s="348"/>
      <c r="O140" s="348"/>
      <c r="P140" s="348"/>
      <c r="Q140" s="347"/>
      <c r="R140" s="349">
        <f t="shared" si="20"/>
        <v>0</v>
      </c>
      <c r="S140" s="349">
        <f t="shared" si="13"/>
        <v>0</v>
      </c>
      <c r="T140" s="349">
        <f t="shared" si="14"/>
        <v>0</v>
      </c>
      <c r="U140" s="349">
        <f t="shared" si="15"/>
        <v>0</v>
      </c>
      <c r="V140" s="349">
        <f t="shared" si="16"/>
        <v>0</v>
      </c>
      <c r="W140" s="349">
        <f t="shared" si="17"/>
        <v>0</v>
      </c>
      <c r="X140" s="349">
        <f t="shared" si="18"/>
        <v>0</v>
      </c>
      <c r="Y140" s="349">
        <f t="shared" si="19"/>
        <v>0</v>
      </c>
      <c r="Z140" s="348"/>
      <c r="AA140" s="348"/>
      <c r="AB140" s="348"/>
      <c r="AC140" s="351"/>
      <c r="AD140"/>
      <c r="AE140"/>
      <c r="AF140"/>
    </row>
    <row r="141" spans="1:32" x14ac:dyDescent="0.25">
      <c r="A141" s="348"/>
      <c r="B141" s="350">
        <v>5.0434908890930391E-3</v>
      </c>
      <c r="C141" s="350">
        <v>-1.3866910143599933</v>
      </c>
      <c r="D141" s="350">
        <v>2.9797844473056023</v>
      </c>
      <c r="E141" s="350">
        <v>0.2160351237321001</v>
      </c>
      <c r="F141" s="350">
        <v>6.3267292318601481E-2</v>
      </c>
      <c r="G141" s="348"/>
      <c r="H141" s="349">
        <f t="shared" si="12"/>
        <v>0</v>
      </c>
      <c r="I141" s="348"/>
      <c r="J141" s="1"/>
      <c r="K141" s="348"/>
      <c r="L141" s="1"/>
      <c r="M141" s="348"/>
      <c r="N141" s="348"/>
      <c r="O141" s="348"/>
      <c r="P141" s="348"/>
      <c r="Q141" s="347"/>
      <c r="R141" s="349">
        <f t="shared" si="20"/>
        <v>0</v>
      </c>
      <c r="S141" s="349">
        <f t="shared" si="13"/>
        <v>0</v>
      </c>
      <c r="T141" s="349">
        <f t="shared" si="14"/>
        <v>0</v>
      </c>
      <c r="U141" s="349">
        <f t="shared" si="15"/>
        <v>0</v>
      </c>
      <c r="V141" s="349">
        <f t="shared" si="16"/>
        <v>0</v>
      </c>
      <c r="W141" s="349">
        <f t="shared" si="17"/>
        <v>0</v>
      </c>
      <c r="X141" s="349">
        <f t="shared" si="18"/>
        <v>0</v>
      </c>
      <c r="Y141" s="349">
        <f t="shared" si="19"/>
        <v>0</v>
      </c>
      <c r="Z141" s="348"/>
      <c r="AA141" s="348"/>
      <c r="AB141" s="348"/>
      <c r="AC141" s="351"/>
      <c r="AD141"/>
      <c r="AE141"/>
      <c r="AF141"/>
    </row>
    <row r="142" spans="1:32" x14ac:dyDescent="0.25">
      <c r="A142" s="348"/>
      <c r="B142" s="350">
        <v>9.380178042140328E-4</v>
      </c>
      <c r="C142" s="350">
        <v>-1.4475226802016006</v>
      </c>
      <c r="D142" s="350">
        <v>2.4136011422864896</v>
      </c>
      <c r="E142" s="350">
        <v>1.5088749390424719E-2</v>
      </c>
      <c r="F142" s="350">
        <v>6.4968115670186039E-2</v>
      </c>
      <c r="G142" s="348"/>
      <c r="H142" s="349">
        <f t="shared" si="12"/>
        <v>0</v>
      </c>
      <c r="I142" s="348"/>
      <c r="J142" s="1"/>
      <c r="K142" s="348"/>
      <c r="L142" s="1"/>
      <c r="M142" s="348"/>
      <c r="N142" s="348"/>
      <c r="O142" s="348"/>
      <c r="P142" s="348"/>
      <c r="Q142" s="347"/>
      <c r="R142" s="349">
        <f t="shared" si="20"/>
        <v>0</v>
      </c>
      <c r="S142" s="349">
        <f t="shared" si="13"/>
        <v>0</v>
      </c>
      <c r="T142" s="349">
        <f t="shared" si="14"/>
        <v>0</v>
      </c>
      <c r="U142" s="349">
        <f t="shared" si="15"/>
        <v>0</v>
      </c>
      <c r="V142" s="349">
        <f t="shared" si="16"/>
        <v>0</v>
      </c>
      <c r="W142" s="349">
        <f t="shared" si="17"/>
        <v>0</v>
      </c>
      <c r="X142" s="349">
        <f t="shared" si="18"/>
        <v>0</v>
      </c>
      <c r="Y142" s="349">
        <f t="shared" si="19"/>
        <v>0</v>
      </c>
      <c r="Z142" s="348"/>
      <c r="AA142" s="348"/>
      <c r="AB142" s="348"/>
      <c r="AC142" s="351"/>
      <c r="AD142"/>
      <c r="AE142"/>
      <c r="AF142"/>
    </row>
    <row r="143" spans="1:32" x14ac:dyDescent="0.25">
      <c r="A143" s="348"/>
      <c r="B143" s="350">
        <v>2.2592427579074346E-3</v>
      </c>
      <c r="C143" s="350">
        <v>-0.14753215524524149</v>
      </c>
      <c r="D143" s="350"/>
      <c r="E143" s="350"/>
      <c r="F143" s="350">
        <v>8.8322638477223533E-2</v>
      </c>
      <c r="G143" s="348"/>
      <c r="H143" s="349">
        <f t="shared" si="12"/>
        <v>0</v>
      </c>
      <c r="I143" s="348"/>
      <c r="J143" s="1"/>
      <c r="K143" s="348"/>
      <c r="L143" s="1"/>
      <c r="M143" s="348"/>
      <c r="N143" s="348"/>
      <c r="O143" s="348"/>
      <c r="P143" s="348"/>
      <c r="Q143" s="347"/>
      <c r="R143" s="349">
        <f t="shared" si="20"/>
        <v>0</v>
      </c>
      <c r="S143" s="349">
        <f t="shared" si="13"/>
        <v>0</v>
      </c>
      <c r="T143" s="349">
        <f t="shared" si="14"/>
        <v>0</v>
      </c>
      <c r="U143" s="349">
        <f t="shared" si="15"/>
        <v>0</v>
      </c>
      <c r="V143" s="349">
        <f t="shared" si="16"/>
        <v>0</v>
      </c>
      <c r="W143" s="349">
        <f t="shared" si="17"/>
        <v>0</v>
      </c>
      <c r="X143" s="349">
        <f t="shared" si="18"/>
        <v>0</v>
      </c>
      <c r="Y143" s="349">
        <f t="shared" si="19"/>
        <v>0</v>
      </c>
      <c r="Z143" s="348"/>
      <c r="AA143" s="348"/>
      <c r="AB143" s="348"/>
      <c r="AC143" s="351"/>
      <c r="AD143"/>
      <c r="AE143"/>
      <c r="AF143"/>
    </row>
    <row r="144" spans="1:32" x14ac:dyDescent="0.25">
      <c r="A144" s="348"/>
      <c r="B144" s="350">
        <v>2.2592427579076263E-3</v>
      </c>
      <c r="C144" s="350">
        <v>-0.14753215524522559</v>
      </c>
      <c r="D144" s="350"/>
      <c r="E144" s="350"/>
      <c r="F144" s="350">
        <v>8.8322638477224005E-2</v>
      </c>
      <c r="G144" s="348"/>
      <c r="H144" s="349">
        <f t="shared" si="12"/>
        <v>0</v>
      </c>
      <c r="I144" s="348"/>
      <c r="J144" s="1"/>
      <c r="K144" s="348"/>
      <c r="L144" s="1"/>
      <c r="M144" s="348"/>
      <c r="N144" s="348"/>
      <c r="O144" s="348"/>
      <c r="P144" s="348"/>
      <c r="Q144" s="347"/>
      <c r="R144" s="349">
        <f t="shared" si="20"/>
        <v>0</v>
      </c>
      <c r="S144" s="349">
        <f t="shared" si="13"/>
        <v>0</v>
      </c>
      <c r="T144" s="349">
        <f t="shared" si="14"/>
        <v>0</v>
      </c>
      <c r="U144" s="349">
        <f t="shared" si="15"/>
        <v>0</v>
      </c>
      <c r="V144" s="349">
        <f t="shared" si="16"/>
        <v>0</v>
      </c>
      <c r="W144" s="349">
        <f t="shared" si="17"/>
        <v>0</v>
      </c>
      <c r="X144" s="349">
        <f t="shared" si="18"/>
        <v>0</v>
      </c>
      <c r="Y144" s="349">
        <f t="shared" si="19"/>
        <v>0</v>
      </c>
      <c r="Z144" s="348"/>
      <c r="AA144" s="348"/>
      <c r="AB144" s="348"/>
      <c r="AC144" s="351"/>
      <c r="AD144"/>
      <c r="AE144"/>
      <c r="AF144"/>
    </row>
    <row r="145" spans="1:32" x14ac:dyDescent="0.25">
      <c r="A145" s="348"/>
      <c r="B145" s="350">
        <v>1.0057370934319894E-3</v>
      </c>
      <c r="C145" s="350">
        <v>-2.2729063761659956</v>
      </c>
      <c r="D145" s="350">
        <v>1.7979323038355972</v>
      </c>
      <c r="E145" s="350">
        <v>0.13940290740152142</v>
      </c>
      <c r="F145" s="350">
        <v>7.0536329400385359E-2</v>
      </c>
      <c r="G145" s="348"/>
      <c r="H145" s="349">
        <f t="shared" si="12"/>
        <v>0</v>
      </c>
      <c r="I145" s="348"/>
      <c r="J145" s="1"/>
      <c r="K145" s="348"/>
      <c r="L145" s="1"/>
      <c r="M145" s="348"/>
      <c r="N145" s="348"/>
      <c r="O145" s="348"/>
      <c r="P145" s="348"/>
      <c r="Q145" s="347"/>
      <c r="R145" s="349">
        <f t="shared" si="20"/>
        <v>0</v>
      </c>
      <c r="S145" s="349">
        <f t="shared" si="13"/>
        <v>0</v>
      </c>
      <c r="T145" s="349">
        <f t="shared" si="14"/>
        <v>0</v>
      </c>
      <c r="U145" s="349">
        <f t="shared" si="15"/>
        <v>0</v>
      </c>
      <c r="V145" s="349">
        <f t="shared" si="16"/>
        <v>0</v>
      </c>
      <c r="W145" s="349">
        <f t="shared" si="17"/>
        <v>0</v>
      </c>
      <c r="X145" s="349">
        <f t="shared" si="18"/>
        <v>0</v>
      </c>
      <c r="Y145" s="349">
        <f t="shared" si="19"/>
        <v>0</v>
      </c>
      <c r="Z145" s="348"/>
      <c r="AA145" s="348"/>
      <c r="AB145" s="348"/>
      <c r="AC145" s="351"/>
      <c r="AD145"/>
      <c r="AE145"/>
      <c r="AF145"/>
    </row>
    <row r="146" spans="1:32" x14ac:dyDescent="0.25">
      <c r="A146" s="348"/>
      <c r="B146" s="350">
        <v>1.1079056229574105E-2</v>
      </c>
      <c r="C146" s="350">
        <v>-0.26414751176660717</v>
      </c>
      <c r="D146" s="350">
        <v>1.2397651107251357</v>
      </c>
      <c r="E146" s="350">
        <v>6.6016772222745948E-2</v>
      </c>
      <c r="F146" s="350">
        <v>9.9094803341109913E-2</v>
      </c>
      <c r="G146" s="348"/>
      <c r="H146" s="349">
        <f t="shared" si="12"/>
        <v>0</v>
      </c>
      <c r="I146" s="348"/>
      <c r="J146" s="1"/>
      <c r="K146" s="348"/>
      <c r="L146" s="1"/>
      <c r="M146" s="348"/>
      <c r="N146" s="348"/>
      <c r="O146" s="348"/>
      <c r="P146" s="348"/>
      <c r="Q146" s="347"/>
      <c r="R146" s="349">
        <f t="shared" si="20"/>
        <v>0</v>
      </c>
      <c r="S146" s="349">
        <f t="shared" si="13"/>
        <v>0</v>
      </c>
      <c r="T146" s="349">
        <f t="shared" si="14"/>
        <v>0</v>
      </c>
      <c r="U146" s="349">
        <f t="shared" si="15"/>
        <v>0</v>
      </c>
      <c r="V146" s="349">
        <f t="shared" si="16"/>
        <v>0</v>
      </c>
      <c r="W146" s="349">
        <f t="shared" si="17"/>
        <v>0</v>
      </c>
      <c r="X146" s="349">
        <f t="shared" si="18"/>
        <v>0</v>
      </c>
      <c r="Y146" s="349">
        <f t="shared" si="19"/>
        <v>0</v>
      </c>
      <c r="Z146" s="348"/>
      <c r="AA146" s="348"/>
      <c r="AB146" s="348"/>
      <c r="AC146" s="351"/>
      <c r="AD146"/>
      <c r="AE146"/>
      <c r="AF146"/>
    </row>
    <row r="147" spans="1:32" x14ac:dyDescent="0.25">
      <c r="A147" s="348"/>
      <c r="B147" s="350"/>
      <c r="C147" s="350">
        <v>-1.0947589190733324</v>
      </c>
      <c r="D147" s="350">
        <v>3.5359734472498769</v>
      </c>
      <c r="E147" s="350"/>
      <c r="F147" s="350">
        <v>4.7157490116487809E-2</v>
      </c>
      <c r="G147" s="348"/>
      <c r="H147" s="349">
        <f t="shared" si="12"/>
        <v>0</v>
      </c>
      <c r="I147" s="348"/>
      <c r="J147" s="1"/>
      <c r="K147" s="348"/>
      <c r="L147" s="1"/>
      <c r="M147" s="348"/>
      <c r="N147" s="348"/>
      <c r="O147" s="348"/>
      <c r="P147" s="348"/>
      <c r="Q147" s="347"/>
      <c r="R147" s="349">
        <f t="shared" si="20"/>
        <v>0</v>
      </c>
      <c r="S147" s="349">
        <f t="shared" si="13"/>
        <v>0</v>
      </c>
      <c r="T147" s="349">
        <f t="shared" si="14"/>
        <v>0</v>
      </c>
      <c r="U147" s="349">
        <f t="shared" si="15"/>
        <v>0</v>
      </c>
      <c r="V147" s="349">
        <f t="shared" si="16"/>
        <v>0</v>
      </c>
      <c r="W147" s="349">
        <f t="shared" si="17"/>
        <v>0</v>
      </c>
      <c r="X147" s="349">
        <f t="shared" si="18"/>
        <v>0</v>
      </c>
      <c r="Y147" s="349">
        <f t="shared" si="19"/>
        <v>0</v>
      </c>
      <c r="Z147" s="348"/>
      <c r="AA147" s="348"/>
      <c r="AB147" s="348"/>
      <c r="AC147" s="351"/>
      <c r="AD147"/>
      <c r="AE147"/>
      <c r="AF147"/>
    </row>
    <row r="148" spans="1:32" x14ac:dyDescent="0.25">
      <c r="A148" s="348"/>
      <c r="B148" s="350">
        <v>8.6479332090857867E-4</v>
      </c>
      <c r="C148" s="350">
        <v>-0.25607894532224479</v>
      </c>
      <c r="D148" s="350">
        <v>2.7606596086529871</v>
      </c>
      <c r="E148" s="350"/>
      <c r="F148" s="350">
        <v>4.2688580546944688E-2</v>
      </c>
      <c r="G148" s="348"/>
      <c r="H148" s="349">
        <f t="shared" si="12"/>
        <v>0</v>
      </c>
      <c r="I148" s="348"/>
      <c r="J148" s="1"/>
      <c r="K148" s="348"/>
      <c r="L148" s="1"/>
      <c r="M148" s="348"/>
      <c r="N148" s="348"/>
      <c r="O148" s="348"/>
      <c r="P148" s="348"/>
      <c r="Q148" s="347"/>
      <c r="R148" s="349">
        <f t="shared" si="20"/>
        <v>0</v>
      </c>
      <c r="S148" s="349">
        <f t="shared" si="13"/>
        <v>0</v>
      </c>
      <c r="T148" s="349">
        <f t="shared" si="14"/>
        <v>0</v>
      </c>
      <c r="U148" s="349">
        <f t="shared" si="15"/>
        <v>0</v>
      </c>
      <c r="V148" s="349">
        <f t="shared" si="16"/>
        <v>0</v>
      </c>
      <c r="W148" s="349">
        <f t="shared" si="17"/>
        <v>0</v>
      </c>
      <c r="X148" s="349">
        <f t="shared" si="18"/>
        <v>0</v>
      </c>
      <c r="Y148" s="349">
        <f t="shared" si="19"/>
        <v>0</v>
      </c>
      <c r="Z148" s="348"/>
      <c r="AA148" s="348"/>
      <c r="AB148" s="348"/>
      <c r="AC148" s="351"/>
      <c r="AD148"/>
      <c r="AE148"/>
      <c r="AF148"/>
    </row>
    <row r="149" spans="1:32" x14ac:dyDescent="0.25">
      <c r="A149" s="348"/>
      <c r="B149" s="350">
        <v>2.1327039484082175E-3</v>
      </c>
      <c r="C149" s="350">
        <v>-0.42878549868893207</v>
      </c>
      <c r="D149" s="350">
        <v>0.67094985440118915</v>
      </c>
      <c r="E149" s="350"/>
      <c r="F149" s="350">
        <v>8.2917963802856709E-2</v>
      </c>
      <c r="G149" s="348"/>
      <c r="H149" s="349">
        <f t="shared" si="12"/>
        <v>0</v>
      </c>
      <c r="I149" s="348"/>
      <c r="J149" s="1"/>
      <c r="K149" s="348"/>
      <c r="L149" s="1"/>
      <c r="M149" s="348"/>
      <c r="N149" s="348"/>
      <c r="O149" s="348"/>
      <c r="P149" s="348"/>
      <c r="Q149" s="347"/>
      <c r="R149" s="349">
        <f t="shared" si="20"/>
        <v>0</v>
      </c>
      <c r="S149" s="349">
        <f t="shared" si="13"/>
        <v>0</v>
      </c>
      <c r="T149" s="349">
        <f t="shared" si="14"/>
        <v>0</v>
      </c>
      <c r="U149" s="349">
        <f t="shared" si="15"/>
        <v>0</v>
      </c>
      <c r="V149" s="349">
        <f t="shared" si="16"/>
        <v>0</v>
      </c>
      <c r="W149" s="349">
        <f t="shared" si="17"/>
        <v>0</v>
      </c>
      <c r="X149" s="349">
        <f t="shared" si="18"/>
        <v>0</v>
      </c>
      <c r="Y149" s="349">
        <f t="shared" si="19"/>
        <v>0</v>
      </c>
      <c r="Z149" s="348"/>
      <c r="AA149" s="348"/>
      <c r="AB149" s="348"/>
      <c r="AC149" s="351"/>
      <c r="AD149"/>
      <c r="AE149"/>
      <c r="AF149"/>
    </row>
    <row r="150" spans="1:32" x14ac:dyDescent="0.25">
      <c r="A150" s="348"/>
      <c r="B150" s="350">
        <v>9.2600561941841742E-4</v>
      </c>
      <c r="C150" s="350">
        <v>-1.3873879079498794</v>
      </c>
      <c r="D150" s="350">
        <v>3.4414517223434133</v>
      </c>
      <c r="E150" s="350">
        <v>7.9241275088864721E-2</v>
      </c>
      <c r="F150" s="350">
        <v>5.0065021290598359E-2</v>
      </c>
      <c r="G150" s="348"/>
      <c r="H150" s="349">
        <f t="shared" si="12"/>
        <v>0</v>
      </c>
      <c r="I150" s="348"/>
      <c r="J150" s="1"/>
      <c r="K150" s="348"/>
      <c r="L150" s="1"/>
      <c r="M150" s="348"/>
      <c r="N150" s="348"/>
      <c r="O150" s="348"/>
      <c r="P150" s="348"/>
      <c r="Q150" s="347"/>
      <c r="R150" s="349">
        <f t="shared" si="20"/>
        <v>0</v>
      </c>
      <c r="S150" s="349">
        <f t="shared" si="13"/>
        <v>0</v>
      </c>
      <c r="T150" s="349">
        <f t="shared" si="14"/>
        <v>0</v>
      </c>
      <c r="U150" s="349">
        <f t="shared" si="15"/>
        <v>0</v>
      </c>
      <c r="V150" s="349">
        <f t="shared" si="16"/>
        <v>0</v>
      </c>
      <c r="W150" s="349">
        <f t="shared" si="17"/>
        <v>0</v>
      </c>
      <c r="X150" s="349">
        <f t="shared" si="18"/>
        <v>0</v>
      </c>
      <c r="Y150" s="349">
        <f t="shared" si="19"/>
        <v>0</v>
      </c>
      <c r="Z150" s="348"/>
      <c r="AA150" s="348"/>
      <c r="AB150" s="348"/>
      <c r="AC150" s="351"/>
      <c r="AD150"/>
      <c r="AE150"/>
      <c r="AF150"/>
    </row>
    <row r="151" spans="1:32" x14ac:dyDescent="0.25">
      <c r="A151" s="348"/>
      <c r="B151" s="350">
        <v>1.2893558571602953E-3</v>
      </c>
      <c r="C151" s="350">
        <v>-1.4928251722572632</v>
      </c>
      <c r="D151" s="350">
        <v>3.2051999282365089</v>
      </c>
      <c r="E151" s="350">
        <v>9.1515622433911398E-2</v>
      </c>
      <c r="F151" s="350">
        <v>5.4055949251141995E-2</v>
      </c>
      <c r="G151" s="348"/>
      <c r="H151" s="349">
        <f t="shared" si="12"/>
        <v>0</v>
      </c>
      <c r="I151" s="348"/>
      <c r="J151" s="1"/>
      <c r="K151" s="348"/>
      <c r="L151" s="1"/>
      <c r="M151" s="348"/>
      <c r="N151" s="348"/>
      <c r="O151" s="348"/>
      <c r="P151" s="348"/>
      <c r="Q151" s="347"/>
      <c r="R151" s="349">
        <f t="shared" si="20"/>
        <v>0</v>
      </c>
      <c r="S151" s="349">
        <f t="shared" si="13"/>
        <v>0</v>
      </c>
      <c r="T151" s="349">
        <f t="shared" si="14"/>
        <v>0</v>
      </c>
      <c r="U151" s="349">
        <f t="shared" si="15"/>
        <v>0</v>
      </c>
      <c r="V151" s="349">
        <f t="shared" si="16"/>
        <v>0</v>
      </c>
      <c r="W151" s="349">
        <f t="shared" si="17"/>
        <v>0</v>
      </c>
      <c r="X151" s="349">
        <f t="shared" si="18"/>
        <v>0</v>
      </c>
      <c r="Y151" s="349">
        <f t="shared" si="19"/>
        <v>0</v>
      </c>
      <c r="Z151" s="348"/>
      <c r="AA151" s="348"/>
      <c r="AB151" s="348"/>
      <c r="AC151" s="351"/>
      <c r="AD151"/>
      <c r="AE151"/>
      <c r="AF151"/>
    </row>
    <row r="152" spans="1:32" x14ac:dyDescent="0.25">
      <c r="A152" s="348"/>
      <c r="B152" s="350"/>
      <c r="C152" s="350">
        <v>-1.0418832067706412</v>
      </c>
      <c r="D152" s="350">
        <v>3.212521845489587</v>
      </c>
      <c r="E152" s="350"/>
      <c r="F152" s="350">
        <v>5.0751874393620028E-2</v>
      </c>
      <c r="G152" s="348"/>
      <c r="H152" s="349">
        <f t="shared" si="12"/>
        <v>0</v>
      </c>
      <c r="I152" s="348"/>
      <c r="J152" s="1"/>
      <c r="K152" s="348"/>
      <c r="L152" s="1"/>
      <c r="M152" s="348"/>
      <c r="N152" s="348"/>
      <c r="O152" s="348"/>
      <c r="P152" s="348"/>
      <c r="Q152" s="347"/>
      <c r="R152" s="349">
        <f t="shared" si="20"/>
        <v>0</v>
      </c>
      <c r="S152" s="349">
        <f t="shared" si="13"/>
        <v>0</v>
      </c>
      <c r="T152" s="349">
        <f t="shared" si="14"/>
        <v>0</v>
      </c>
      <c r="U152" s="349">
        <f t="shared" si="15"/>
        <v>0</v>
      </c>
      <c r="V152" s="349">
        <f t="shared" si="16"/>
        <v>0</v>
      </c>
      <c r="W152" s="349">
        <f t="shared" si="17"/>
        <v>0</v>
      </c>
      <c r="X152" s="349">
        <f t="shared" si="18"/>
        <v>0</v>
      </c>
      <c r="Y152" s="349">
        <f t="shared" si="19"/>
        <v>0</v>
      </c>
      <c r="Z152" s="348"/>
      <c r="AA152" s="348"/>
      <c r="AB152" s="348"/>
      <c r="AC152" s="351"/>
      <c r="AD152"/>
      <c r="AE152"/>
      <c r="AF152"/>
    </row>
    <row r="153" spans="1:32" x14ac:dyDescent="0.25">
      <c r="A153" s="348"/>
      <c r="B153" s="350"/>
      <c r="C153" s="350">
        <v>-1.6580451107163294</v>
      </c>
      <c r="D153" s="350">
        <v>3.6492616261250377</v>
      </c>
      <c r="E153" s="350">
        <v>4.1666779354618072E-2</v>
      </c>
      <c r="F153" s="350">
        <v>4.6262324441748388E-2</v>
      </c>
      <c r="G153" s="348"/>
      <c r="H153" s="349">
        <f t="shared" si="12"/>
        <v>0</v>
      </c>
      <c r="I153" s="348"/>
      <c r="J153" s="1"/>
      <c r="K153" s="348"/>
      <c r="L153" s="1"/>
      <c r="M153" s="348"/>
      <c r="N153" s="348"/>
      <c r="O153" s="348"/>
      <c r="P153" s="348"/>
      <c r="Q153" s="347"/>
      <c r="R153" s="349">
        <f t="shared" si="20"/>
        <v>0</v>
      </c>
      <c r="S153" s="349">
        <f t="shared" si="13"/>
        <v>0</v>
      </c>
      <c r="T153" s="349">
        <f t="shared" si="14"/>
        <v>0</v>
      </c>
      <c r="U153" s="349">
        <f t="shared" si="15"/>
        <v>0</v>
      </c>
      <c r="V153" s="349">
        <f t="shared" si="16"/>
        <v>0</v>
      </c>
      <c r="W153" s="349">
        <f t="shared" si="17"/>
        <v>0</v>
      </c>
      <c r="X153" s="349">
        <f t="shared" si="18"/>
        <v>0</v>
      </c>
      <c r="Y153" s="349">
        <f t="shared" si="19"/>
        <v>0</v>
      </c>
      <c r="Z153" s="348"/>
      <c r="AA153" s="348"/>
      <c r="AB153" s="348"/>
      <c r="AC153" s="351"/>
      <c r="AD153"/>
      <c r="AE153"/>
      <c r="AF153"/>
    </row>
    <row r="154" spans="1:32" x14ac:dyDescent="0.25">
      <c r="A154" s="348"/>
      <c r="B154" s="350"/>
      <c r="C154" s="350">
        <v>-1.0947589190733389</v>
      </c>
      <c r="D154" s="350">
        <v>3.5359734472499262</v>
      </c>
      <c r="E154" s="350"/>
      <c r="F154" s="350">
        <v>4.7157490116487233E-2</v>
      </c>
      <c r="G154" s="348"/>
      <c r="H154" s="349">
        <f t="shared" si="12"/>
        <v>0</v>
      </c>
      <c r="I154" s="348"/>
      <c r="J154" s="1"/>
      <c r="K154" s="348"/>
      <c r="L154" s="1"/>
      <c r="M154" s="348"/>
      <c r="N154" s="348"/>
      <c r="O154" s="348"/>
      <c r="P154" s="348"/>
      <c r="Q154" s="347"/>
      <c r="R154" s="349">
        <f t="shared" si="20"/>
        <v>0</v>
      </c>
      <c r="S154" s="349">
        <f t="shared" si="13"/>
        <v>0</v>
      </c>
      <c r="T154" s="349">
        <f t="shared" si="14"/>
        <v>0</v>
      </c>
      <c r="U154" s="349">
        <f t="shared" si="15"/>
        <v>0</v>
      </c>
      <c r="V154" s="349">
        <f t="shared" si="16"/>
        <v>0</v>
      </c>
      <c r="W154" s="349">
        <f t="shared" si="17"/>
        <v>0</v>
      </c>
      <c r="X154" s="349">
        <f t="shared" si="18"/>
        <v>0</v>
      </c>
      <c r="Y154" s="349">
        <f t="shared" si="19"/>
        <v>0</v>
      </c>
      <c r="Z154" s="348"/>
      <c r="AA154" s="348"/>
      <c r="AB154" s="348"/>
      <c r="AC154" s="351"/>
      <c r="AD154"/>
      <c r="AE154"/>
      <c r="AF154"/>
    </row>
    <row r="155" spans="1:32" x14ac:dyDescent="0.25">
      <c r="A155" s="348"/>
      <c r="B155" s="350"/>
      <c r="C155" s="350">
        <v>-1.201219220644079</v>
      </c>
      <c r="D155" s="350">
        <v>3.272331960472727</v>
      </c>
      <c r="E155" s="350">
        <v>3.3726493939027116E-2</v>
      </c>
      <c r="F155" s="350">
        <v>4.9687261533839219E-2</v>
      </c>
      <c r="G155" s="348"/>
      <c r="H155" s="349">
        <f t="shared" si="12"/>
        <v>0</v>
      </c>
      <c r="I155" s="348"/>
      <c r="J155" s="1"/>
      <c r="K155" s="348"/>
      <c r="L155" s="1"/>
      <c r="M155" s="348"/>
      <c r="N155" s="348"/>
      <c r="O155" s="348"/>
      <c r="P155" s="348"/>
      <c r="Q155" s="347"/>
      <c r="R155" s="349">
        <f t="shared" si="20"/>
        <v>0</v>
      </c>
      <c r="S155" s="349">
        <f t="shared" si="13"/>
        <v>0</v>
      </c>
      <c r="T155" s="349">
        <f t="shared" si="14"/>
        <v>0</v>
      </c>
      <c r="U155" s="349">
        <f t="shared" si="15"/>
        <v>0</v>
      </c>
      <c r="V155" s="349">
        <f t="shared" si="16"/>
        <v>0</v>
      </c>
      <c r="W155" s="349">
        <f t="shared" si="17"/>
        <v>0</v>
      </c>
      <c r="X155" s="349">
        <f t="shared" si="18"/>
        <v>0</v>
      </c>
      <c r="Y155" s="349">
        <f t="shared" si="19"/>
        <v>0</v>
      </c>
      <c r="Z155" s="348"/>
      <c r="AA155" s="348"/>
      <c r="AB155" s="348"/>
      <c r="AC155" s="351"/>
      <c r="AD155"/>
      <c r="AE155"/>
      <c r="AF155"/>
    </row>
    <row r="156" spans="1:32" x14ac:dyDescent="0.25">
      <c r="A156" s="348"/>
      <c r="B156" s="350"/>
      <c r="C156" s="350">
        <v>-1.0947589190733342</v>
      </c>
      <c r="D156" s="350">
        <v>3.5359734472499191</v>
      </c>
      <c r="E156" s="350"/>
      <c r="F156" s="350">
        <v>4.7157490116487254E-2</v>
      </c>
      <c r="G156" s="348"/>
      <c r="H156" s="349">
        <f t="shared" si="12"/>
        <v>0</v>
      </c>
      <c r="I156" s="348"/>
      <c r="J156" s="1"/>
      <c r="K156" s="348"/>
      <c r="L156" s="1"/>
      <c r="M156" s="348"/>
      <c r="N156" s="348"/>
      <c r="O156" s="348"/>
      <c r="P156" s="348"/>
      <c r="Q156" s="347"/>
      <c r="R156" s="349">
        <f t="shared" si="20"/>
        <v>0</v>
      </c>
      <c r="S156" s="349">
        <f t="shared" si="13"/>
        <v>0</v>
      </c>
      <c r="T156" s="349">
        <f t="shared" si="14"/>
        <v>0</v>
      </c>
      <c r="U156" s="349">
        <f t="shared" si="15"/>
        <v>0</v>
      </c>
      <c r="V156" s="349">
        <f t="shared" si="16"/>
        <v>0</v>
      </c>
      <c r="W156" s="349">
        <f t="shared" si="17"/>
        <v>0</v>
      </c>
      <c r="X156" s="349">
        <f t="shared" si="18"/>
        <v>0</v>
      </c>
      <c r="Y156" s="349">
        <f t="shared" si="19"/>
        <v>0</v>
      </c>
      <c r="Z156" s="348"/>
      <c r="AA156" s="348"/>
      <c r="AB156" s="348"/>
      <c r="AC156" s="351"/>
      <c r="AD156"/>
      <c r="AE156"/>
      <c r="AF156"/>
    </row>
    <row r="157" spans="1:32" x14ac:dyDescent="0.25">
      <c r="A157" s="348"/>
      <c r="B157" s="350"/>
      <c r="C157" s="350">
        <v>-1.0947589190733349</v>
      </c>
      <c r="D157" s="350">
        <v>3.535973447249916</v>
      </c>
      <c r="E157" s="350"/>
      <c r="F157" s="350">
        <v>4.7157490116487261E-2</v>
      </c>
      <c r="G157" s="348"/>
      <c r="H157" s="349">
        <f t="shared" si="12"/>
        <v>0</v>
      </c>
      <c r="I157" s="348"/>
      <c r="J157" s="1"/>
      <c r="K157" s="348"/>
      <c r="L157" s="1"/>
      <c r="M157" s="348"/>
      <c r="N157" s="348"/>
      <c r="O157" s="348"/>
      <c r="P157" s="348"/>
      <c r="Q157" s="347"/>
      <c r="R157" s="349">
        <f t="shared" si="20"/>
        <v>0</v>
      </c>
      <c r="S157" s="349">
        <f t="shared" si="13"/>
        <v>0</v>
      </c>
      <c r="T157" s="349">
        <f t="shared" si="14"/>
        <v>0</v>
      </c>
      <c r="U157" s="349">
        <f t="shared" si="15"/>
        <v>0</v>
      </c>
      <c r="V157" s="349">
        <f t="shared" si="16"/>
        <v>0</v>
      </c>
      <c r="W157" s="349">
        <f t="shared" si="17"/>
        <v>0</v>
      </c>
      <c r="X157" s="349">
        <f t="shared" si="18"/>
        <v>0</v>
      </c>
      <c r="Y157" s="349">
        <f t="shared" si="19"/>
        <v>0</v>
      </c>
      <c r="Z157" s="348"/>
      <c r="AA157" s="348"/>
      <c r="AB157" s="348"/>
      <c r="AC157" s="351"/>
      <c r="AD157"/>
      <c r="AE157"/>
      <c r="AF157"/>
    </row>
    <row r="158" spans="1:32" x14ac:dyDescent="0.25">
      <c r="A158" s="348"/>
      <c r="B158" s="350">
        <v>8.7941562877482549E-3</v>
      </c>
      <c r="C158" s="350">
        <v>-3.9609265996560901E-2</v>
      </c>
      <c r="D158" s="350">
        <v>4.3867377977594986</v>
      </c>
      <c r="E158" s="350"/>
      <c r="F158" s="350">
        <v>3.8239044046632718E-2</v>
      </c>
      <c r="G158" s="348"/>
      <c r="H158" s="349">
        <f t="shared" si="12"/>
        <v>0</v>
      </c>
      <c r="I158" s="348"/>
      <c r="J158" s="1"/>
      <c r="K158" s="348"/>
      <c r="L158" s="1"/>
      <c r="M158" s="348"/>
      <c r="N158" s="348"/>
      <c r="O158" s="348"/>
      <c r="P158" s="348"/>
      <c r="Q158" s="347"/>
      <c r="R158" s="349">
        <f t="shared" si="20"/>
        <v>0</v>
      </c>
      <c r="S158" s="349">
        <f t="shared" si="13"/>
        <v>0</v>
      </c>
      <c r="T158" s="349">
        <f t="shared" si="14"/>
        <v>0</v>
      </c>
      <c r="U158" s="349">
        <f t="shared" si="15"/>
        <v>0</v>
      </c>
      <c r="V158" s="349">
        <f t="shared" si="16"/>
        <v>0</v>
      </c>
      <c r="W158" s="349">
        <f t="shared" si="17"/>
        <v>0</v>
      </c>
      <c r="X158" s="349">
        <f t="shared" si="18"/>
        <v>0</v>
      </c>
      <c r="Y158" s="349">
        <f t="shared" si="19"/>
        <v>0</v>
      </c>
      <c r="Z158" s="348"/>
      <c r="AA158" s="348"/>
      <c r="AB158" s="348"/>
      <c r="AC158" s="351"/>
      <c r="AD158"/>
      <c r="AE158"/>
      <c r="AF158"/>
    </row>
    <row r="159" spans="1:32" x14ac:dyDescent="0.25">
      <c r="A159" s="348"/>
      <c r="B159" s="350"/>
      <c r="C159" s="350">
        <v>-1.0947589190733362</v>
      </c>
      <c r="D159" s="350">
        <v>3.5359734472499231</v>
      </c>
      <c r="E159" s="350"/>
      <c r="F159" s="350">
        <v>4.7157490116487233E-2</v>
      </c>
      <c r="G159" s="348"/>
      <c r="H159" s="349">
        <f t="shared" si="12"/>
        <v>0</v>
      </c>
      <c r="I159" s="348"/>
      <c r="J159" s="1"/>
      <c r="K159" s="348"/>
      <c r="L159" s="1"/>
      <c r="M159" s="348"/>
      <c r="N159" s="348"/>
      <c r="O159" s="348"/>
      <c r="P159" s="348"/>
      <c r="Q159" s="347"/>
      <c r="R159" s="349">
        <f t="shared" si="20"/>
        <v>0</v>
      </c>
      <c r="S159" s="349">
        <f t="shared" si="13"/>
        <v>0</v>
      </c>
      <c r="T159" s="349">
        <f t="shared" si="14"/>
        <v>0</v>
      </c>
      <c r="U159" s="349">
        <f t="shared" si="15"/>
        <v>0</v>
      </c>
      <c r="V159" s="349">
        <f t="shared" si="16"/>
        <v>0</v>
      </c>
      <c r="W159" s="349">
        <f t="shared" si="17"/>
        <v>0</v>
      </c>
      <c r="X159" s="349">
        <f t="shared" si="18"/>
        <v>0</v>
      </c>
      <c r="Y159" s="349">
        <f t="shared" si="19"/>
        <v>0</v>
      </c>
      <c r="Z159" s="348"/>
      <c r="AA159" s="348"/>
      <c r="AB159" s="348"/>
      <c r="AC159" s="351"/>
      <c r="AD159"/>
      <c r="AE159"/>
      <c r="AF159"/>
    </row>
    <row r="160" spans="1:32" x14ac:dyDescent="0.25">
      <c r="A160" s="348"/>
      <c r="B160" s="350"/>
      <c r="C160" s="350">
        <v>-3.3610999783883901</v>
      </c>
      <c r="D160" s="350">
        <v>0.46691886909412028</v>
      </c>
      <c r="E160" s="350">
        <v>0.28494789740250287</v>
      </c>
      <c r="F160" s="350">
        <v>8.0004577025328802E-2</v>
      </c>
      <c r="G160" s="348"/>
      <c r="H160" s="349">
        <f t="shared" si="12"/>
        <v>0</v>
      </c>
      <c r="I160" s="348"/>
      <c r="J160" s="1"/>
      <c r="K160" s="348"/>
      <c r="L160" s="1"/>
      <c r="M160" s="348"/>
      <c r="N160" s="348"/>
      <c r="O160" s="348"/>
      <c r="P160" s="348"/>
      <c r="Q160" s="347"/>
      <c r="R160" s="349">
        <f t="shared" si="20"/>
        <v>0</v>
      </c>
      <c r="S160" s="349">
        <f t="shared" si="13"/>
        <v>0</v>
      </c>
      <c r="T160" s="349">
        <f t="shared" si="14"/>
        <v>0</v>
      </c>
      <c r="U160" s="349">
        <f t="shared" si="15"/>
        <v>0</v>
      </c>
      <c r="V160" s="349">
        <f t="shared" si="16"/>
        <v>0</v>
      </c>
      <c r="W160" s="349">
        <f t="shared" si="17"/>
        <v>0</v>
      </c>
      <c r="X160" s="349">
        <f t="shared" si="18"/>
        <v>0</v>
      </c>
      <c r="Y160" s="349">
        <f t="shared" si="19"/>
        <v>0</v>
      </c>
      <c r="Z160" s="348"/>
      <c r="AA160" s="348"/>
      <c r="AB160" s="348"/>
      <c r="AC160" s="351"/>
      <c r="AD160"/>
      <c r="AE160"/>
      <c r="AF160"/>
    </row>
    <row r="161" spans="1:32" x14ac:dyDescent="0.25">
      <c r="A161" s="348"/>
      <c r="B161" s="350"/>
      <c r="C161" s="350">
        <v>-1.094758919073334</v>
      </c>
      <c r="D161" s="350">
        <v>3.5359734472499262</v>
      </c>
      <c r="E161" s="350"/>
      <c r="F161" s="350">
        <v>4.7157490116487163E-2</v>
      </c>
      <c r="G161" s="348"/>
      <c r="H161" s="349">
        <f t="shared" si="12"/>
        <v>0</v>
      </c>
      <c r="I161" s="348"/>
      <c r="J161" s="1"/>
      <c r="K161" s="348"/>
      <c r="L161" s="1"/>
      <c r="M161" s="348"/>
      <c r="N161" s="348"/>
      <c r="O161" s="348"/>
      <c r="P161" s="348"/>
      <c r="Q161" s="347"/>
      <c r="R161" s="349">
        <f t="shared" si="20"/>
        <v>0</v>
      </c>
      <c r="S161" s="349">
        <f t="shared" si="13"/>
        <v>0</v>
      </c>
      <c r="T161" s="349">
        <f t="shared" si="14"/>
        <v>0</v>
      </c>
      <c r="U161" s="349">
        <f t="shared" si="15"/>
        <v>0</v>
      </c>
      <c r="V161" s="349">
        <f t="shared" si="16"/>
        <v>0</v>
      </c>
      <c r="W161" s="349">
        <f t="shared" si="17"/>
        <v>0</v>
      </c>
      <c r="X161" s="349">
        <f t="shared" si="18"/>
        <v>0</v>
      </c>
      <c r="Y161" s="349">
        <f t="shared" si="19"/>
        <v>0</v>
      </c>
      <c r="Z161" s="348"/>
      <c r="AA161" s="348"/>
      <c r="AB161" s="348"/>
      <c r="AC161" s="351"/>
      <c r="AD161"/>
      <c r="AE161"/>
      <c r="AF161"/>
    </row>
    <row r="162" spans="1:32" x14ac:dyDescent="0.25">
      <c r="A162" s="348"/>
      <c r="B162" s="350"/>
      <c r="C162" s="350">
        <v>-3.8264986293904544</v>
      </c>
      <c r="D162" s="350">
        <v>1.5893491385711087</v>
      </c>
      <c r="E162" s="350">
        <v>0.25959703226388903</v>
      </c>
      <c r="F162" s="350">
        <v>7.0006051957832383E-2</v>
      </c>
      <c r="G162" s="348"/>
      <c r="H162" s="349">
        <f t="shared" si="12"/>
        <v>0</v>
      </c>
      <c r="I162" s="348"/>
      <c r="J162" s="1"/>
      <c r="K162" s="348"/>
      <c r="L162" s="1"/>
      <c r="M162" s="348"/>
      <c r="N162" s="348"/>
      <c r="O162" s="348"/>
      <c r="P162" s="348"/>
      <c r="Q162" s="347"/>
      <c r="R162" s="349">
        <f t="shared" si="20"/>
        <v>0</v>
      </c>
      <c r="S162" s="349">
        <f t="shared" si="13"/>
        <v>0</v>
      </c>
      <c r="T162" s="349">
        <f t="shared" si="14"/>
        <v>0</v>
      </c>
      <c r="U162" s="349">
        <f t="shared" si="15"/>
        <v>0</v>
      </c>
      <c r="V162" s="349">
        <f t="shared" si="16"/>
        <v>0</v>
      </c>
      <c r="W162" s="349">
        <f t="shared" si="17"/>
        <v>0</v>
      </c>
      <c r="X162" s="349">
        <f t="shared" si="18"/>
        <v>0</v>
      </c>
      <c r="Y162" s="349">
        <f t="shared" si="19"/>
        <v>0</v>
      </c>
      <c r="Z162" s="348"/>
      <c r="AA162" s="348"/>
      <c r="AB162" s="348"/>
      <c r="AC162" s="351"/>
      <c r="AD162"/>
      <c r="AE162"/>
      <c r="AF162"/>
    </row>
    <row r="163" spans="1:32" x14ac:dyDescent="0.25">
      <c r="A163" s="348"/>
      <c r="B163" s="350">
        <v>1.7355681274963453E-2</v>
      </c>
      <c r="C163" s="350">
        <v>-0.59718106532107784</v>
      </c>
      <c r="D163" s="350">
        <v>8.929333995700155</v>
      </c>
      <c r="E163" s="350"/>
      <c r="F163" s="350">
        <v>9.2990631733926507E-3</v>
      </c>
      <c r="G163" s="348"/>
      <c r="H163" s="349">
        <f t="shared" si="12"/>
        <v>0</v>
      </c>
      <c r="I163" s="348"/>
      <c r="J163" s="1"/>
      <c r="K163" s="348"/>
      <c r="L163" s="1"/>
      <c r="M163" s="348"/>
      <c r="N163" s="348"/>
      <c r="O163" s="348"/>
      <c r="P163" s="348"/>
      <c r="Q163" s="347"/>
      <c r="R163" s="349">
        <f t="shared" si="20"/>
        <v>0</v>
      </c>
      <c r="S163" s="349">
        <f t="shared" si="13"/>
        <v>0</v>
      </c>
      <c r="T163" s="349">
        <f t="shared" si="14"/>
        <v>0</v>
      </c>
      <c r="U163" s="349">
        <f t="shared" si="15"/>
        <v>0</v>
      </c>
      <c r="V163" s="349">
        <f t="shared" si="16"/>
        <v>0</v>
      </c>
      <c r="W163" s="349">
        <f t="shared" si="17"/>
        <v>0</v>
      </c>
      <c r="X163" s="349">
        <f t="shared" si="18"/>
        <v>0</v>
      </c>
      <c r="Y163" s="349">
        <f t="shared" si="19"/>
        <v>0</v>
      </c>
      <c r="Z163" s="348"/>
      <c r="AA163" s="348"/>
      <c r="AB163" s="348"/>
      <c r="AC163" s="351"/>
      <c r="AD163"/>
      <c r="AE163"/>
      <c r="AF163"/>
    </row>
    <row r="164" spans="1:32" x14ac:dyDescent="0.25">
      <c r="A164" s="348"/>
      <c r="B164" s="350">
        <v>1.3735344329607645E-2</v>
      </c>
      <c r="C164" s="350">
        <v>-1.6020444429992595E-2</v>
      </c>
      <c r="D164" s="350">
        <v>0.10578162828397966</v>
      </c>
      <c r="E164" s="350">
        <v>9.5817542394132232E-2</v>
      </c>
      <c r="F164" s="350">
        <v>0.11618851776159414</v>
      </c>
      <c r="G164" s="348"/>
      <c r="H164" s="349">
        <f t="shared" si="12"/>
        <v>0</v>
      </c>
      <c r="I164" s="348"/>
      <c r="J164" s="1"/>
      <c r="K164" s="348"/>
      <c r="L164" s="1"/>
      <c r="M164" s="348"/>
      <c r="N164" s="348"/>
      <c r="O164" s="348"/>
      <c r="P164" s="348"/>
      <c r="Q164" s="347"/>
      <c r="R164" s="349">
        <f t="shared" si="20"/>
        <v>0</v>
      </c>
      <c r="S164" s="349">
        <f t="shared" si="13"/>
        <v>0</v>
      </c>
      <c r="T164" s="349">
        <f t="shared" si="14"/>
        <v>0</v>
      </c>
      <c r="U164" s="349">
        <f t="shared" si="15"/>
        <v>0</v>
      </c>
      <c r="V164" s="349">
        <f t="shared" si="16"/>
        <v>0</v>
      </c>
      <c r="W164" s="349">
        <f t="shared" si="17"/>
        <v>0</v>
      </c>
      <c r="X164" s="349">
        <f t="shared" si="18"/>
        <v>0</v>
      </c>
      <c r="Y164" s="349">
        <f t="shared" si="19"/>
        <v>0</v>
      </c>
      <c r="Z164" s="348"/>
      <c r="AA164" s="348"/>
      <c r="AB164" s="348"/>
      <c r="AC164" s="351"/>
      <c r="AD164"/>
      <c r="AE164"/>
      <c r="AF164"/>
    </row>
    <row r="165" spans="1:32" x14ac:dyDescent="0.25">
      <c r="A165" s="348"/>
      <c r="B165" s="350"/>
      <c r="C165" s="350">
        <v>-0.50006309230662871</v>
      </c>
      <c r="D165" s="350">
        <v>0.2060199583445437</v>
      </c>
      <c r="E165" s="350"/>
      <c r="F165" s="350">
        <v>8.1460680116840045E-2</v>
      </c>
      <c r="G165" s="348"/>
      <c r="H165" s="349">
        <f t="shared" si="12"/>
        <v>0</v>
      </c>
      <c r="I165" s="348"/>
      <c r="J165" s="1"/>
      <c r="K165" s="348"/>
      <c r="L165" s="1"/>
      <c r="M165" s="348"/>
      <c r="N165" s="348"/>
      <c r="O165" s="348"/>
      <c r="P165" s="348"/>
      <c r="Q165" s="347"/>
      <c r="R165" s="349">
        <f t="shared" si="20"/>
        <v>0</v>
      </c>
      <c r="S165" s="349">
        <f t="shared" si="13"/>
        <v>0</v>
      </c>
      <c r="T165" s="349">
        <f t="shared" si="14"/>
        <v>0</v>
      </c>
      <c r="U165" s="349">
        <f t="shared" si="15"/>
        <v>0</v>
      </c>
      <c r="V165" s="349">
        <f t="shared" si="16"/>
        <v>0</v>
      </c>
      <c r="W165" s="349">
        <f t="shared" si="17"/>
        <v>0</v>
      </c>
      <c r="X165" s="349">
        <f t="shared" si="18"/>
        <v>0</v>
      </c>
      <c r="Y165" s="349">
        <f t="shared" si="19"/>
        <v>0</v>
      </c>
      <c r="Z165" s="348"/>
      <c r="AA165" s="348"/>
      <c r="AB165" s="348"/>
      <c r="AC165" s="351"/>
      <c r="AD165"/>
      <c r="AE165"/>
      <c r="AF165"/>
    </row>
    <row r="166" spans="1:32" x14ac:dyDescent="0.25">
      <c r="A166" s="348"/>
      <c r="B166" s="350"/>
      <c r="C166" s="350">
        <v>-0.70701434401128593</v>
      </c>
      <c r="D166" s="350">
        <v>2.9709538565239937</v>
      </c>
      <c r="E166" s="350"/>
      <c r="F166" s="350">
        <v>4.8091677374968132E-2</v>
      </c>
      <c r="G166" s="348"/>
      <c r="H166" s="349">
        <f t="shared" si="12"/>
        <v>0</v>
      </c>
      <c r="I166" s="348"/>
      <c r="J166" s="1"/>
      <c r="K166" s="348"/>
      <c r="L166" s="1"/>
      <c r="M166" s="348"/>
      <c r="N166" s="348"/>
      <c r="O166" s="348"/>
      <c r="P166" s="348"/>
      <c r="Q166" s="347"/>
      <c r="R166" s="349">
        <f t="shared" si="20"/>
        <v>0</v>
      </c>
      <c r="S166" s="349">
        <f t="shared" si="13"/>
        <v>0</v>
      </c>
      <c r="T166" s="349">
        <f t="shared" si="14"/>
        <v>0</v>
      </c>
      <c r="U166" s="349">
        <f t="shared" si="15"/>
        <v>0</v>
      </c>
      <c r="V166" s="349">
        <f t="shared" si="16"/>
        <v>0</v>
      </c>
      <c r="W166" s="349">
        <f t="shared" si="17"/>
        <v>0</v>
      </c>
      <c r="X166" s="349">
        <f t="shared" si="18"/>
        <v>0</v>
      </c>
      <c r="Y166" s="349">
        <f t="shared" si="19"/>
        <v>0</v>
      </c>
      <c r="Z166" s="348"/>
      <c r="AA166" s="348"/>
      <c r="AB166" s="348"/>
      <c r="AC166" s="351"/>
      <c r="AD166"/>
      <c r="AE166"/>
      <c r="AF166"/>
    </row>
    <row r="167" spans="1:32" x14ac:dyDescent="0.25">
      <c r="A167" s="348"/>
      <c r="B167" s="350">
        <v>1.8224896226372307E-3</v>
      </c>
      <c r="C167" s="350">
        <v>6.0821275771976234E-2</v>
      </c>
      <c r="D167" s="350">
        <v>3.4915805239550899</v>
      </c>
      <c r="E167" s="350"/>
      <c r="F167" s="350">
        <v>1.2915633250584925E-2</v>
      </c>
      <c r="G167" s="348"/>
      <c r="H167" s="349">
        <f t="shared" si="12"/>
        <v>0</v>
      </c>
      <c r="I167" s="348"/>
      <c r="J167" s="1"/>
      <c r="K167" s="348"/>
      <c r="L167" s="1"/>
      <c r="M167" s="348"/>
      <c r="N167" s="348"/>
      <c r="O167" s="348"/>
      <c r="P167" s="348"/>
      <c r="Q167" s="347"/>
      <c r="R167" s="349">
        <f t="shared" si="20"/>
        <v>0</v>
      </c>
      <c r="S167" s="349">
        <f t="shared" si="13"/>
        <v>0</v>
      </c>
      <c r="T167" s="349">
        <f t="shared" si="14"/>
        <v>0</v>
      </c>
      <c r="U167" s="349">
        <f t="shared" si="15"/>
        <v>0</v>
      </c>
      <c r="V167" s="349">
        <f t="shared" si="16"/>
        <v>0</v>
      </c>
      <c r="W167" s="349">
        <f t="shared" si="17"/>
        <v>0</v>
      </c>
      <c r="X167" s="349">
        <f t="shared" si="18"/>
        <v>0</v>
      </c>
      <c r="Y167" s="349">
        <f t="shared" si="19"/>
        <v>0</v>
      </c>
      <c r="Z167" s="348"/>
      <c r="AA167" s="348"/>
      <c r="AB167" s="348"/>
      <c r="AC167" s="351"/>
      <c r="AD167"/>
      <c r="AE167"/>
      <c r="AF167"/>
    </row>
    <row r="168" spans="1:32" x14ac:dyDescent="0.25">
      <c r="A168" s="348"/>
      <c r="B168" s="350"/>
      <c r="C168" s="350">
        <v>-1.6793293700960239</v>
      </c>
      <c r="D168" s="350">
        <v>3.4236071599703193</v>
      </c>
      <c r="E168" s="350">
        <v>6.9862266540679174E-2</v>
      </c>
      <c r="F168" s="350">
        <v>4.8432174679734714E-2</v>
      </c>
      <c r="G168" s="348"/>
      <c r="H168" s="349">
        <f t="shared" si="12"/>
        <v>0</v>
      </c>
      <c r="I168" s="348"/>
      <c r="J168" s="1"/>
      <c r="K168" s="348"/>
      <c r="L168" s="1"/>
      <c r="M168" s="348"/>
      <c r="N168" s="348"/>
      <c r="O168" s="348"/>
      <c r="P168" s="348"/>
      <c r="Q168" s="347"/>
      <c r="R168" s="349">
        <f t="shared" si="20"/>
        <v>0</v>
      </c>
      <c r="S168" s="349">
        <f t="shared" si="13"/>
        <v>0</v>
      </c>
      <c r="T168" s="349">
        <f t="shared" si="14"/>
        <v>0</v>
      </c>
      <c r="U168" s="349">
        <f t="shared" si="15"/>
        <v>0</v>
      </c>
      <c r="V168" s="349">
        <f t="shared" si="16"/>
        <v>0</v>
      </c>
      <c r="W168" s="349">
        <f t="shared" si="17"/>
        <v>0</v>
      </c>
      <c r="X168" s="349">
        <f t="shared" si="18"/>
        <v>0</v>
      </c>
      <c r="Y168" s="349">
        <f t="shared" si="19"/>
        <v>0</v>
      </c>
      <c r="Z168" s="348"/>
      <c r="AA168" s="348"/>
      <c r="AB168" s="348"/>
      <c r="AC168" s="351"/>
      <c r="AD168"/>
      <c r="AE168"/>
      <c r="AF168"/>
    </row>
    <row r="169" spans="1:32" x14ac:dyDescent="0.25">
      <c r="A169" s="348"/>
      <c r="B169" s="350"/>
      <c r="C169" s="350">
        <v>-3.3187502347869704</v>
      </c>
      <c r="D169" s="350">
        <v>2.0896710511502645</v>
      </c>
      <c r="E169" s="350">
        <v>0.19524692055265538</v>
      </c>
      <c r="F169" s="350">
        <v>6.5100142351774762E-2</v>
      </c>
      <c r="G169" s="348"/>
      <c r="H169" s="349">
        <f t="shared" si="12"/>
        <v>0</v>
      </c>
      <c r="I169" s="348"/>
      <c r="J169" s="1"/>
      <c r="K169" s="348"/>
      <c r="L169" s="1"/>
      <c r="M169" s="348"/>
      <c r="N169" s="348"/>
      <c r="O169" s="348"/>
      <c r="P169" s="348"/>
      <c r="Q169" s="347"/>
      <c r="R169" s="349">
        <f t="shared" si="20"/>
        <v>0</v>
      </c>
      <c r="S169" s="349">
        <f t="shared" si="13"/>
        <v>0</v>
      </c>
      <c r="T169" s="349">
        <f t="shared" si="14"/>
        <v>0</v>
      </c>
      <c r="U169" s="349">
        <f t="shared" si="15"/>
        <v>0</v>
      </c>
      <c r="V169" s="349">
        <f t="shared" si="16"/>
        <v>0</v>
      </c>
      <c r="W169" s="349">
        <f t="shared" si="17"/>
        <v>0</v>
      </c>
      <c r="X169" s="349">
        <f t="shared" si="18"/>
        <v>0</v>
      </c>
      <c r="Y169" s="349">
        <f t="shared" si="19"/>
        <v>0</v>
      </c>
      <c r="Z169" s="348"/>
      <c r="AA169" s="348"/>
      <c r="AB169" s="348"/>
      <c r="AC169" s="351"/>
      <c r="AD169"/>
      <c r="AE169"/>
      <c r="AF169"/>
    </row>
    <row r="170" spans="1:32" x14ac:dyDescent="0.25">
      <c r="A170" s="348"/>
      <c r="B170" s="350"/>
      <c r="C170" s="350">
        <v>-1.6793293700960514</v>
      </c>
      <c r="D170" s="350">
        <v>3.4236071599702687</v>
      </c>
      <c r="E170" s="350">
        <v>6.9862266540688181E-2</v>
      </c>
      <c r="F170" s="350">
        <v>4.8432174679735034E-2</v>
      </c>
      <c r="G170" s="348"/>
      <c r="H170" s="349">
        <f t="shared" si="12"/>
        <v>0</v>
      </c>
      <c r="I170" s="348"/>
      <c r="J170" s="1"/>
      <c r="K170" s="348"/>
      <c r="L170" s="1"/>
      <c r="M170" s="348"/>
      <c r="N170" s="348"/>
      <c r="O170" s="348"/>
      <c r="P170" s="348"/>
      <c r="Q170" s="347"/>
      <c r="R170" s="349">
        <f t="shared" si="20"/>
        <v>0</v>
      </c>
      <c r="S170" s="349">
        <f t="shared" si="13"/>
        <v>0</v>
      </c>
      <c r="T170" s="349">
        <f t="shared" si="14"/>
        <v>0</v>
      </c>
      <c r="U170" s="349">
        <f t="shared" si="15"/>
        <v>0</v>
      </c>
      <c r="V170" s="349">
        <f t="shared" si="16"/>
        <v>0</v>
      </c>
      <c r="W170" s="349">
        <f t="shared" si="17"/>
        <v>0</v>
      </c>
      <c r="X170" s="349">
        <f t="shared" si="18"/>
        <v>0</v>
      </c>
      <c r="Y170" s="349">
        <f t="shared" si="19"/>
        <v>0</v>
      </c>
      <c r="Z170" s="348"/>
      <c r="AA170" s="348"/>
      <c r="AB170" s="348"/>
      <c r="AC170" s="351"/>
      <c r="AD170"/>
      <c r="AE170"/>
      <c r="AF170"/>
    </row>
    <row r="171" spans="1:32" x14ac:dyDescent="0.25">
      <c r="A171" s="348"/>
      <c r="B171" s="350">
        <v>3.1409297529484598E-2</v>
      </c>
      <c r="C171" s="350">
        <v>-5.7559769420942066</v>
      </c>
      <c r="D171" s="350"/>
      <c r="E171" s="350">
        <v>1.0514512917557326</v>
      </c>
      <c r="F171" s="350">
        <v>0.15794624472403346</v>
      </c>
      <c r="G171" s="348"/>
      <c r="H171" s="349">
        <f t="shared" si="12"/>
        <v>0</v>
      </c>
      <c r="I171" s="348"/>
      <c r="J171" s="1"/>
      <c r="K171" s="348"/>
      <c r="L171" s="1"/>
      <c r="M171" s="348"/>
      <c r="N171" s="348"/>
      <c r="O171" s="348"/>
      <c r="P171" s="348"/>
      <c r="Q171" s="347"/>
      <c r="R171" s="349">
        <f t="shared" si="20"/>
        <v>0</v>
      </c>
      <c r="S171" s="349">
        <f t="shared" si="13"/>
        <v>0</v>
      </c>
      <c r="T171" s="349">
        <f t="shared" si="14"/>
        <v>0</v>
      </c>
      <c r="U171" s="349">
        <f t="shared" si="15"/>
        <v>0</v>
      </c>
      <c r="V171" s="349">
        <f t="shared" si="16"/>
        <v>0</v>
      </c>
      <c r="W171" s="349">
        <f t="shared" si="17"/>
        <v>0</v>
      </c>
      <c r="X171" s="349">
        <f t="shared" si="18"/>
        <v>0</v>
      </c>
      <c r="Y171" s="349">
        <f t="shared" si="19"/>
        <v>0</v>
      </c>
      <c r="Z171" s="348"/>
      <c r="AA171" s="348"/>
      <c r="AB171" s="348"/>
      <c r="AC171" s="351"/>
      <c r="AD171"/>
      <c r="AE171"/>
      <c r="AF171"/>
    </row>
    <row r="172" spans="1:32" x14ac:dyDescent="0.25">
      <c r="A172" s="348"/>
      <c r="B172" s="350">
        <v>3.5346542347716235E-3</v>
      </c>
      <c r="C172" s="350">
        <v>-0.16826905080806373</v>
      </c>
      <c r="D172" s="350">
        <v>0.74546396503883461</v>
      </c>
      <c r="E172" s="350">
        <v>2.5954157816886979E-3</v>
      </c>
      <c r="F172" s="350">
        <v>8.2575063018900149E-2</v>
      </c>
      <c r="G172" s="348"/>
      <c r="H172" s="349">
        <f t="shared" si="12"/>
        <v>0</v>
      </c>
      <c r="I172" s="348"/>
      <c r="J172" s="1"/>
      <c r="K172" s="348"/>
      <c r="L172" s="1"/>
      <c r="M172" s="348"/>
      <c r="N172" s="348"/>
      <c r="O172" s="348"/>
      <c r="P172" s="348"/>
      <c r="Q172" s="347"/>
      <c r="R172" s="349">
        <f t="shared" si="20"/>
        <v>0</v>
      </c>
      <c r="S172" s="349">
        <f t="shared" si="13"/>
        <v>0</v>
      </c>
      <c r="T172" s="349">
        <f t="shared" si="14"/>
        <v>0</v>
      </c>
      <c r="U172" s="349">
        <f t="shared" si="15"/>
        <v>0</v>
      </c>
      <c r="V172" s="349">
        <f t="shared" si="16"/>
        <v>0</v>
      </c>
      <c r="W172" s="349">
        <f t="shared" si="17"/>
        <v>0</v>
      </c>
      <c r="X172" s="349">
        <f t="shared" si="18"/>
        <v>0</v>
      </c>
      <c r="Y172" s="349">
        <f t="shared" si="19"/>
        <v>0</v>
      </c>
      <c r="Z172" s="348"/>
      <c r="AA172" s="348"/>
      <c r="AB172" s="348"/>
      <c r="AC172" s="351"/>
      <c r="AD172"/>
      <c r="AE172"/>
      <c r="AF172"/>
    </row>
    <row r="173" spans="1:32" x14ac:dyDescent="0.25">
      <c r="A173" s="348"/>
      <c r="B173" s="350">
        <v>6.752401220740183E-3</v>
      </c>
      <c r="C173" s="350">
        <v>-0.85253041390868223</v>
      </c>
      <c r="D173" s="350">
        <v>2.2344198226925127</v>
      </c>
      <c r="E173" s="350">
        <v>0.17677857723867293</v>
      </c>
      <c r="F173" s="350">
        <v>7.5466071061444762E-2</v>
      </c>
      <c r="G173" s="348"/>
      <c r="H173" s="349">
        <f t="shared" si="12"/>
        <v>0</v>
      </c>
      <c r="I173" s="348"/>
      <c r="J173" s="1"/>
      <c r="K173" s="348"/>
      <c r="L173" s="1"/>
      <c r="M173" s="348"/>
      <c r="N173" s="348"/>
      <c r="O173" s="348"/>
      <c r="P173" s="348"/>
      <c r="Q173" s="347"/>
      <c r="R173" s="349">
        <f t="shared" si="20"/>
        <v>0</v>
      </c>
      <c r="S173" s="349">
        <f t="shared" si="13"/>
        <v>0</v>
      </c>
      <c r="T173" s="349">
        <f t="shared" si="14"/>
        <v>0</v>
      </c>
      <c r="U173" s="349">
        <f t="shared" si="15"/>
        <v>0</v>
      </c>
      <c r="V173" s="349">
        <f t="shared" si="16"/>
        <v>0</v>
      </c>
      <c r="W173" s="349">
        <f t="shared" si="17"/>
        <v>0</v>
      </c>
      <c r="X173" s="349">
        <f t="shared" si="18"/>
        <v>0</v>
      </c>
      <c r="Y173" s="349">
        <f t="shared" si="19"/>
        <v>0</v>
      </c>
      <c r="Z173" s="348"/>
      <c r="AA173" s="348"/>
      <c r="AB173" s="348"/>
      <c r="AC173" s="351"/>
      <c r="AD173"/>
      <c r="AE173"/>
      <c r="AF173"/>
    </row>
    <row r="174" spans="1:32" x14ac:dyDescent="0.25">
      <c r="A174" s="348"/>
      <c r="B174" s="350"/>
      <c r="C174" s="350">
        <v>-1.1696583814188017</v>
      </c>
      <c r="D174" s="350">
        <v>0.46411112718392905</v>
      </c>
      <c r="E174" s="350">
        <v>0.16040885572084346</v>
      </c>
      <c r="F174" s="350">
        <v>7.6911737496428795E-2</v>
      </c>
      <c r="G174" s="348"/>
      <c r="H174" s="349">
        <f t="shared" si="12"/>
        <v>0</v>
      </c>
      <c r="I174" s="348"/>
      <c r="J174" s="1"/>
      <c r="K174" s="348"/>
      <c r="L174" s="1"/>
      <c r="M174" s="348"/>
      <c r="N174" s="348"/>
      <c r="O174" s="348"/>
      <c r="P174" s="348"/>
      <c r="Q174" s="347"/>
      <c r="R174" s="349">
        <f t="shared" si="20"/>
        <v>0</v>
      </c>
      <c r="S174" s="349">
        <f t="shared" si="13"/>
        <v>0</v>
      </c>
      <c r="T174" s="349">
        <f t="shared" si="14"/>
        <v>0</v>
      </c>
      <c r="U174" s="349">
        <f t="shared" si="15"/>
        <v>0</v>
      </c>
      <c r="V174" s="349">
        <f t="shared" si="16"/>
        <v>0</v>
      </c>
      <c r="W174" s="349">
        <f t="shared" si="17"/>
        <v>0</v>
      </c>
      <c r="X174" s="349">
        <f t="shared" si="18"/>
        <v>0</v>
      </c>
      <c r="Y174" s="349">
        <f t="shared" si="19"/>
        <v>0</v>
      </c>
      <c r="Z174" s="348"/>
      <c r="AA174" s="348"/>
      <c r="AB174" s="348"/>
      <c r="AC174" s="351"/>
      <c r="AD174"/>
      <c r="AE174"/>
      <c r="AF174"/>
    </row>
    <row r="175" spans="1:32" x14ac:dyDescent="0.25">
      <c r="A175" s="348"/>
      <c r="B175" s="350"/>
      <c r="C175" s="350">
        <v>-1.0947589190733369</v>
      </c>
      <c r="D175" s="350">
        <v>3.535973447249932</v>
      </c>
      <c r="E175" s="350"/>
      <c r="F175" s="350">
        <v>4.7157490116487011E-2</v>
      </c>
      <c r="G175" s="348"/>
      <c r="H175" s="349">
        <f t="shared" si="12"/>
        <v>0</v>
      </c>
      <c r="I175" s="348"/>
      <c r="J175" s="1"/>
      <c r="K175" s="348"/>
      <c r="L175" s="1"/>
      <c r="M175" s="348"/>
      <c r="N175" s="348"/>
      <c r="O175" s="348"/>
      <c r="P175" s="348"/>
      <c r="Q175" s="347"/>
      <c r="R175" s="349">
        <f t="shared" si="20"/>
        <v>0</v>
      </c>
      <c r="S175" s="349">
        <f t="shared" si="13"/>
        <v>0</v>
      </c>
      <c r="T175" s="349">
        <f t="shared" si="14"/>
        <v>0</v>
      </c>
      <c r="U175" s="349">
        <f t="shared" si="15"/>
        <v>0</v>
      </c>
      <c r="V175" s="349">
        <f t="shared" si="16"/>
        <v>0</v>
      </c>
      <c r="W175" s="349">
        <f t="shared" si="17"/>
        <v>0</v>
      </c>
      <c r="X175" s="349">
        <f t="shared" si="18"/>
        <v>0</v>
      </c>
      <c r="Y175" s="349">
        <f t="shared" si="19"/>
        <v>0</v>
      </c>
      <c r="Z175" s="348"/>
      <c r="AA175" s="348"/>
      <c r="AB175" s="348"/>
      <c r="AC175" s="351"/>
      <c r="AD175"/>
      <c r="AE175"/>
      <c r="AF175"/>
    </row>
    <row r="176" spans="1:32" x14ac:dyDescent="0.25">
      <c r="A176" s="348"/>
      <c r="B176" s="350">
        <v>1.8071634585603135E-2</v>
      </c>
      <c r="C176" s="350">
        <v>-1.4467434013325036</v>
      </c>
      <c r="D176" s="350"/>
      <c r="E176" s="350">
        <v>0.49848080173424364</v>
      </c>
      <c r="F176" s="350">
        <v>0.12324535937468699</v>
      </c>
      <c r="G176" s="348"/>
      <c r="H176" s="349">
        <f t="shared" si="12"/>
        <v>0</v>
      </c>
      <c r="I176" s="348"/>
      <c r="J176" s="1"/>
      <c r="K176" s="348"/>
      <c r="L176" s="1"/>
      <c r="M176" s="348"/>
      <c r="N176" s="348"/>
      <c r="O176" s="348"/>
      <c r="P176" s="348"/>
      <c r="Q176" s="347"/>
      <c r="R176" s="349">
        <f t="shared" si="20"/>
        <v>0</v>
      </c>
      <c r="S176" s="349">
        <f t="shared" si="13"/>
        <v>0</v>
      </c>
      <c r="T176" s="349">
        <f t="shared" si="14"/>
        <v>0</v>
      </c>
      <c r="U176" s="349">
        <f t="shared" si="15"/>
        <v>0</v>
      </c>
      <c r="V176" s="349">
        <f t="shared" si="16"/>
        <v>0</v>
      </c>
      <c r="W176" s="349">
        <f t="shared" si="17"/>
        <v>0</v>
      </c>
      <c r="X176" s="349">
        <f t="shared" si="18"/>
        <v>0</v>
      </c>
      <c r="Y176" s="349">
        <f t="shared" si="19"/>
        <v>0</v>
      </c>
      <c r="Z176" s="348"/>
      <c r="AA176" s="348"/>
      <c r="AB176" s="348"/>
      <c r="AC176" s="351"/>
      <c r="AD176"/>
      <c r="AE176"/>
      <c r="AF176"/>
    </row>
    <row r="177" spans="1:32" x14ac:dyDescent="0.25">
      <c r="A177" s="348"/>
      <c r="B177" s="350">
        <v>2.5996910273328351E-2</v>
      </c>
      <c r="C177" s="350">
        <v>8.7018394078572425E-2</v>
      </c>
      <c r="D177" s="350">
        <v>4.3872421489241162</v>
      </c>
      <c r="E177" s="350"/>
      <c r="F177" s="350">
        <v>9.5161445682454826E-2</v>
      </c>
      <c r="G177" s="348"/>
      <c r="H177" s="349">
        <f t="shared" si="12"/>
        <v>0</v>
      </c>
      <c r="I177" s="348"/>
      <c r="J177" s="1"/>
      <c r="K177" s="348"/>
      <c r="L177" s="1"/>
      <c r="M177" s="348"/>
      <c r="N177" s="348"/>
      <c r="O177" s="348"/>
      <c r="P177" s="348"/>
      <c r="Q177" s="347"/>
      <c r="R177" s="349">
        <f t="shared" si="20"/>
        <v>0</v>
      </c>
      <c r="S177" s="349">
        <f t="shared" si="13"/>
        <v>0</v>
      </c>
      <c r="T177" s="349">
        <f t="shared" si="14"/>
        <v>0</v>
      </c>
      <c r="U177" s="349">
        <f t="shared" si="15"/>
        <v>0</v>
      </c>
      <c r="V177" s="349">
        <f t="shared" si="16"/>
        <v>0</v>
      </c>
      <c r="W177" s="349">
        <f t="shared" si="17"/>
        <v>0</v>
      </c>
      <c r="X177" s="349">
        <f t="shared" si="18"/>
        <v>0</v>
      </c>
      <c r="Y177" s="349">
        <f t="shared" si="19"/>
        <v>0</v>
      </c>
      <c r="Z177" s="348"/>
      <c r="AA177" s="348"/>
      <c r="AB177" s="348"/>
      <c r="AC177" s="351"/>
      <c r="AD177"/>
      <c r="AE177"/>
      <c r="AF177"/>
    </row>
    <row r="178" spans="1:32" x14ac:dyDescent="0.25">
      <c r="A178" s="348"/>
      <c r="B178" s="350"/>
      <c r="C178" s="350">
        <v>-6.5394828522094297</v>
      </c>
      <c r="D178" s="350">
        <v>6.6636453072566688</v>
      </c>
      <c r="E178" s="350"/>
      <c r="F178" s="350">
        <v>5.6706246965637971E-3</v>
      </c>
      <c r="G178" s="348"/>
      <c r="H178" s="349">
        <f t="shared" si="12"/>
        <v>0</v>
      </c>
      <c r="I178" s="348"/>
      <c r="J178" s="1"/>
      <c r="K178" s="348"/>
      <c r="L178" s="1"/>
      <c r="M178" s="348"/>
      <c r="N178" s="348"/>
      <c r="O178" s="348"/>
      <c r="P178" s="348"/>
      <c r="Q178" s="347"/>
      <c r="R178" s="349">
        <f t="shared" si="20"/>
        <v>0</v>
      </c>
      <c r="S178" s="349">
        <f t="shared" si="13"/>
        <v>0</v>
      </c>
      <c r="T178" s="349">
        <f t="shared" si="14"/>
        <v>0</v>
      </c>
      <c r="U178" s="349">
        <f t="shared" si="15"/>
        <v>0</v>
      </c>
      <c r="V178" s="349">
        <f t="shared" si="16"/>
        <v>0</v>
      </c>
      <c r="W178" s="349">
        <f t="shared" si="17"/>
        <v>0</v>
      </c>
      <c r="X178" s="349">
        <f t="shared" si="18"/>
        <v>0</v>
      </c>
      <c r="Y178" s="349">
        <f t="shared" si="19"/>
        <v>0</v>
      </c>
      <c r="Z178" s="348"/>
      <c r="AA178" s="348"/>
      <c r="AB178" s="348"/>
      <c r="AC178" s="351"/>
      <c r="AD178"/>
      <c r="AE178"/>
      <c r="AF178"/>
    </row>
    <row r="179" spans="1:32" x14ac:dyDescent="0.25">
      <c r="A179" s="348"/>
      <c r="B179" s="350"/>
      <c r="C179" s="350">
        <v>-1.0947589190733351</v>
      </c>
      <c r="D179" s="350">
        <v>3.5359734472499231</v>
      </c>
      <c r="E179" s="350"/>
      <c r="F179" s="350">
        <v>4.7157490116487205E-2</v>
      </c>
      <c r="G179" s="348"/>
      <c r="H179" s="349">
        <f t="shared" si="12"/>
        <v>0</v>
      </c>
      <c r="I179" s="348"/>
      <c r="J179" s="1"/>
      <c r="K179" s="348"/>
      <c r="L179" s="1"/>
      <c r="M179" s="348"/>
      <c r="N179" s="348"/>
      <c r="O179" s="348"/>
      <c r="P179" s="348"/>
      <c r="Q179" s="347"/>
      <c r="R179" s="349">
        <f t="shared" si="20"/>
        <v>0</v>
      </c>
      <c r="S179" s="349">
        <f t="shared" si="13"/>
        <v>0</v>
      </c>
      <c r="T179" s="349">
        <f t="shared" si="14"/>
        <v>0</v>
      </c>
      <c r="U179" s="349">
        <f t="shared" si="15"/>
        <v>0</v>
      </c>
      <c r="V179" s="349">
        <f t="shared" si="16"/>
        <v>0</v>
      </c>
      <c r="W179" s="349">
        <f t="shared" si="17"/>
        <v>0</v>
      </c>
      <c r="X179" s="349">
        <f t="shared" si="18"/>
        <v>0</v>
      </c>
      <c r="Y179" s="349">
        <f t="shared" si="19"/>
        <v>0</v>
      </c>
      <c r="Z179" s="348"/>
      <c r="AA179" s="348"/>
      <c r="AB179" s="348"/>
      <c r="AC179" s="351"/>
      <c r="AD179"/>
      <c r="AE179"/>
      <c r="AF179"/>
    </row>
    <row r="180" spans="1:32" x14ac:dyDescent="0.25">
      <c r="A180" s="348"/>
      <c r="B180" s="350">
        <v>2.0779124032308794E-2</v>
      </c>
      <c r="C180" s="350">
        <v>-0.85536845602890021</v>
      </c>
      <c r="D180" s="350">
        <v>9.007736037474249</v>
      </c>
      <c r="E180" s="350">
        <v>0.10254175926565676</v>
      </c>
      <c r="F180" s="350">
        <v>2.0676310823502176E-2</v>
      </c>
      <c r="G180" s="348"/>
      <c r="H180" s="349">
        <f t="shared" si="12"/>
        <v>0</v>
      </c>
      <c r="I180" s="348"/>
      <c r="J180" s="1"/>
      <c r="K180" s="348"/>
      <c r="L180" s="1"/>
      <c r="M180" s="348"/>
      <c r="N180" s="348"/>
      <c r="O180" s="348"/>
      <c r="P180" s="348"/>
      <c r="Q180" s="347"/>
      <c r="R180" s="349">
        <f t="shared" si="20"/>
        <v>0</v>
      </c>
      <c r="S180" s="349">
        <f t="shared" si="13"/>
        <v>0</v>
      </c>
      <c r="T180" s="349">
        <f t="shared" si="14"/>
        <v>0</v>
      </c>
      <c r="U180" s="349">
        <f t="shared" si="15"/>
        <v>0</v>
      </c>
      <c r="V180" s="349">
        <f t="shared" si="16"/>
        <v>0</v>
      </c>
      <c r="W180" s="349">
        <f t="shared" si="17"/>
        <v>0</v>
      </c>
      <c r="X180" s="349">
        <f t="shared" si="18"/>
        <v>0</v>
      </c>
      <c r="Y180" s="349">
        <f t="shared" si="19"/>
        <v>0</v>
      </c>
      <c r="Z180" s="348"/>
      <c r="AA180" s="348"/>
      <c r="AB180" s="348"/>
      <c r="AC180"/>
      <c r="AD180"/>
      <c r="AE180"/>
      <c r="AF180"/>
    </row>
    <row r="181" spans="1:32" x14ac:dyDescent="0.25">
      <c r="A181" s="348"/>
      <c r="B181" s="350">
        <v>5.4061598554696021E-3</v>
      </c>
      <c r="C181" s="350">
        <v>-0.8781455089870871</v>
      </c>
      <c r="D181" s="350">
        <v>5.1278896885630081</v>
      </c>
      <c r="E181" s="350"/>
      <c r="F181" s="350">
        <v>3.674042057322767E-2</v>
      </c>
      <c r="G181" s="348"/>
      <c r="H181" s="349">
        <f t="shared" si="12"/>
        <v>0</v>
      </c>
      <c r="I181" s="348"/>
      <c r="J181" s="1"/>
      <c r="K181" s="348"/>
      <c r="L181" s="1"/>
      <c r="M181" s="348"/>
      <c r="N181" s="348"/>
      <c r="O181" s="348"/>
      <c r="P181" s="348"/>
      <c r="Q181" s="347"/>
      <c r="R181" s="349">
        <f t="shared" si="20"/>
        <v>0</v>
      </c>
      <c r="S181" s="349">
        <f t="shared" si="13"/>
        <v>0</v>
      </c>
      <c r="T181" s="349">
        <f t="shared" si="14"/>
        <v>0</v>
      </c>
      <c r="U181" s="349">
        <f t="shared" si="15"/>
        <v>0</v>
      </c>
      <c r="V181" s="349">
        <f t="shared" si="16"/>
        <v>0</v>
      </c>
      <c r="W181" s="349">
        <f t="shared" si="17"/>
        <v>0</v>
      </c>
      <c r="X181" s="349">
        <f t="shared" si="18"/>
        <v>0</v>
      </c>
      <c r="Y181" s="349">
        <f t="shared" si="19"/>
        <v>0</v>
      </c>
      <c r="Z181" s="348"/>
      <c r="AA181" s="348"/>
      <c r="AB181" s="348"/>
      <c r="AC181"/>
      <c r="AD181"/>
      <c r="AE181"/>
      <c r="AF181"/>
    </row>
    <row r="182" spans="1:32" x14ac:dyDescent="0.25">
      <c r="A182" s="348"/>
      <c r="B182" s="350">
        <v>3.0716190211843722E-3</v>
      </c>
      <c r="C182" s="350">
        <v>-47.779117962599045</v>
      </c>
      <c r="D182" s="350">
        <v>5.8910132274153337</v>
      </c>
      <c r="E182" s="350">
        <v>1.7277992764357031</v>
      </c>
      <c r="F182" s="350">
        <v>1.2897589037618068E-2</v>
      </c>
      <c r="G182" s="348"/>
      <c r="H182" s="349">
        <f t="shared" si="12"/>
        <v>0</v>
      </c>
      <c r="I182" s="348"/>
      <c r="J182" s="1"/>
      <c r="K182" s="348"/>
      <c r="L182" s="1"/>
      <c r="M182" s="348"/>
      <c r="N182" s="348"/>
      <c r="O182" s="348"/>
      <c r="P182" s="348"/>
      <c r="Q182" s="347"/>
      <c r="R182" s="349">
        <f t="shared" si="20"/>
        <v>0</v>
      </c>
      <c r="S182" s="349">
        <f t="shared" si="13"/>
        <v>0</v>
      </c>
      <c r="T182" s="349">
        <f t="shared" si="14"/>
        <v>0</v>
      </c>
      <c r="U182" s="349">
        <f t="shared" si="15"/>
        <v>0</v>
      </c>
      <c r="V182" s="349">
        <f t="shared" si="16"/>
        <v>0</v>
      </c>
      <c r="W182" s="349">
        <f t="shared" si="17"/>
        <v>0</v>
      </c>
      <c r="X182" s="349">
        <f t="shared" si="18"/>
        <v>0</v>
      </c>
      <c r="Y182" s="349">
        <f t="shared" si="19"/>
        <v>0</v>
      </c>
      <c r="Z182" s="348"/>
      <c r="AA182" s="348"/>
      <c r="AB182" s="348"/>
      <c r="AC182" s="351"/>
      <c r="AD182"/>
      <c r="AE182"/>
      <c r="AF182"/>
    </row>
    <row r="183" spans="1:32" x14ac:dyDescent="0.25">
      <c r="A183" s="348"/>
      <c r="B183" s="350"/>
      <c r="C183" s="350">
        <v>-1.6580451107163283</v>
      </c>
      <c r="D183" s="350">
        <v>3.649261626125039</v>
      </c>
      <c r="E183" s="350">
        <v>4.1666779354617912E-2</v>
      </c>
      <c r="F183" s="350">
        <v>4.6262324441748388E-2</v>
      </c>
      <c r="G183" s="348"/>
      <c r="H183" s="349">
        <f t="shared" si="12"/>
        <v>0</v>
      </c>
      <c r="I183" s="348"/>
      <c r="J183" s="1"/>
      <c r="K183" s="348"/>
      <c r="L183" s="1"/>
      <c r="M183" s="348"/>
      <c r="N183" s="348"/>
      <c r="O183" s="348"/>
      <c r="P183" s="348"/>
      <c r="Q183" s="347"/>
      <c r="R183" s="349">
        <f t="shared" si="20"/>
        <v>0</v>
      </c>
      <c r="S183" s="349">
        <f t="shared" si="13"/>
        <v>0</v>
      </c>
      <c r="T183" s="349">
        <f t="shared" si="14"/>
        <v>0</v>
      </c>
      <c r="U183" s="349">
        <f t="shared" si="15"/>
        <v>0</v>
      </c>
      <c r="V183" s="349">
        <f t="shared" si="16"/>
        <v>0</v>
      </c>
      <c r="W183" s="349">
        <f t="shared" si="17"/>
        <v>0</v>
      </c>
      <c r="X183" s="349">
        <f t="shared" si="18"/>
        <v>0</v>
      </c>
      <c r="Y183" s="349">
        <f t="shared" si="19"/>
        <v>0</v>
      </c>
      <c r="Z183" s="348"/>
      <c r="AA183" s="348"/>
      <c r="AB183" s="348"/>
      <c r="AC183" s="351"/>
      <c r="AD183"/>
      <c r="AE183"/>
      <c r="AF183"/>
    </row>
    <row r="184" spans="1:32" x14ac:dyDescent="0.25">
      <c r="A184" s="348"/>
      <c r="B184" s="350">
        <v>3.1409297529484889E-2</v>
      </c>
      <c r="C184" s="350">
        <v>-5.7559769420944251</v>
      </c>
      <c r="D184" s="350"/>
      <c r="E184" s="350">
        <v>1.0514512917557437</v>
      </c>
      <c r="F184" s="350">
        <v>0.15794624472403426</v>
      </c>
      <c r="G184" s="348"/>
      <c r="H184" s="349">
        <f t="shared" si="12"/>
        <v>0</v>
      </c>
      <c r="I184" s="348"/>
      <c r="J184" s="1"/>
      <c r="K184" s="348"/>
      <c r="L184" s="1"/>
      <c r="M184" s="348"/>
      <c r="N184" s="348"/>
      <c r="O184" s="348"/>
      <c r="P184" s="348"/>
      <c r="Q184" s="347"/>
      <c r="R184" s="349">
        <f t="shared" si="20"/>
        <v>0</v>
      </c>
      <c r="S184" s="349">
        <f t="shared" si="13"/>
        <v>0</v>
      </c>
      <c r="T184" s="349">
        <f t="shared" si="14"/>
        <v>0</v>
      </c>
      <c r="U184" s="349">
        <f t="shared" si="15"/>
        <v>0</v>
      </c>
      <c r="V184" s="349">
        <f t="shared" si="16"/>
        <v>0</v>
      </c>
      <c r="W184" s="349">
        <f t="shared" si="17"/>
        <v>0</v>
      </c>
      <c r="X184" s="349">
        <f t="shared" si="18"/>
        <v>0</v>
      </c>
      <c r="Y184" s="349">
        <f t="shared" si="19"/>
        <v>0</v>
      </c>
      <c r="Z184" s="348"/>
      <c r="AA184" s="348"/>
      <c r="AB184" s="348"/>
      <c r="AC184" s="351"/>
      <c r="AD184"/>
      <c r="AE184"/>
      <c r="AF184"/>
    </row>
    <row r="185" spans="1:32" x14ac:dyDescent="0.25">
      <c r="A185" s="348"/>
      <c r="B185" s="350">
        <v>5.51335609727438E-3</v>
      </c>
      <c r="C185" s="350">
        <v>-4.4317548335182266</v>
      </c>
      <c r="D185" s="350">
        <v>7.3923407741911555</v>
      </c>
      <c r="E185" s="350">
        <v>0.19039364035748541</v>
      </c>
      <c r="F185" s="350">
        <v>2.8353870809243033E-3</v>
      </c>
      <c r="G185" s="348"/>
      <c r="H185" s="349">
        <f t="shared" si="12"/>
        <v>0</v>
      </c>
      <c r="I185" s="348"/>
      <c r="J185" s="1"/>
      <c r="K185" s="348"/>
      <c r="L185" s="1"/>
      <c r="M185" s="348"/>
      <c r="N185" s="348"/>
      <c r="O185" s="348"/>
      <c r="P185" s="348"/>
      <c r="Q185" s="347"/>
      <c r="R185" s="349">
        <f t="shared" si="20"/>
        <v>0</v>
      </c>
      <c r="S185" s="349">
        <f t="shared" si="13"/>
        <v>0</v>
      </c>
      <c r="T185" s="349">
        <f t="shared" si="14"/>
        <v>0</v>
      </c>
      <c r="U185" s="349">
        <f t="shared" si="15"/>
        <v>0</v>
      </c>
      <c r="V185" s="349">
        <f t="shared" si="16"/>
        <v>0</v>
      </c>
      <c r="W185" s="349">
        <f t="shared" si="17"/>
        <v>0</v>
      </c>
      <c r="X185" s="349">
        <f t="shared" si="18"/>
        <v>0</v>
      </c>
      <c r="Y185" s="349">
        <f t="shared" si="19"/>
        <v>0</v>
      </c>
      <c r="Z185" s="348"/>
      <c r="AA185" s="348"/>
      <c r="AB185" s="348"/>
      <c r="AC185" s="351"/>
      <c r="AD185"/>
      <c r="AE185"/>
      <c r="AF185"/>
    </row>
    <row r="186" spans="1:32" x14ac:dyDescent="0.25">
      <c r="A186" s="348"/>
      <c r="B186" s="350">
        <v>2.2421252240891672E-4</v>
      </c>
      <c r="C186" s="350">
        <v>-1.1370617639277072</v>
      </c>
      <c r="D186" s="350">
        <v>3.6548242627269891</v>
      </c>
      <c r="E186" s="350"/>
      <c r="F186" s="350">
        <v>4.6493432089621152E-2</v>
      </c>
      <c r="G186" s="348"/>
      <c r="H186" s="349">
        <f t="shared" si="12"/>
        <v>0</v>
      </c>
      <c r="I186" s="348"/>
      <c r="J186" s="1"/>
      <c r="K186" s="348"/>
      <c r="L186" s="1"/>
      <c r="M186" s="348"/>
      <c r="N186" s="348"/>
      <c r="O186" s="348"/>
      <c r="P186" s="348"/>
      <c r="Q186" s="347"/>
      <c r="R186" s="349">
        <f t="shared" si="20"/>
        <v>0</v>
      </c>
      <c r="S186" s="349">
        <f t="shared" si="13"/>
        <v>0</v>
      </c>
      <c r="T186" s="349">
        <f t="shared" si="14"/>
        <v>0</v>
      </c>
      <c r="U186" s="349">
        <f t="shared" si="15"/>
        <v>0</v>
      </c>
      <c r="V186" s="349">
        <f t="shared" si="16"/>
        <v>0</v>
      </c>
      <c r="W186" s="349">
        <f t="shared" si="17"/>
        <v>0</v>
      </c>
      <c r="X186" s="349">
        <f t="shared" si="18"/>
        <v>0</v>
      </c>
      <c r="Y186" s="349">
        <f t="shared" si="19"/>
        <v>0</v>
      </c>
      <c r="Z186" s="348"/>
      <c r="AA186" s="348"/>
      <c r="AB186" s="348"/>
      <c r="AC186" s="351"/>
      <c r="AD186"/>
      <c r="AE186"/>
      <c r="AF186"/>
    </row>
    <row r="187" spans="1:32" x14ac:dyDescent="0.25">
      <c r="A187" s="348"/>
      <c r="B187" s="350">
        <v>3.1409297529485319E-2</v>
      </c>
      <c r="C187" s="350">
        <v>-5.7559769420942848</v>
      </c>
      <c r="D187" s="350"/>
      <c r="E187" s="350">
        <v>1.051451291755749</v>
      </c>
      <c r="F187" s="350">
        <v>0.1579462447240351</v>
      </c>
      <c r="G187" s="348"/>
      <c r="H187" s="349">
        <f t="shared" si="12"/>
        <v>0</v>
      </c>
      <c r="I187" s="348"/>
      <c r="J187" s="1"/>
      <c r="K187" s="348"/>
      <c r="L187" s="1"/>
      <c r="M187" s="348"/>
      <c r="N187" s="348"/>
      <c r="O187" s="348"/>
      <c r="P187" s="348"/>
      <c r="Q187" s="347"/>
      <c r="R187" s="349">
        <f t="shared" si="20"/>
        <v>0</v>
      </c>
      <c r="S187" s="349">
        <f t="shared" si="13"/>
        <v>0</v>
      </c>
      <c r="T187" s="349">
        <f t="shared" si="14"/>
        <v>0</v>
      </c>
      <c r="U187" s="349">
        <f t="shared" si="15"/>
        <v>0</v>
      </c>
      <c r="V187" s="349">
        <f t="shared" si="16"/>
        <v>0</v>
      </c>
      <c r="W187" s="349">
        <f t="shared" si="17"/>
        <v>0</v>
      </c>
      <c r="X187" s="349">
        <f t="shared" si="18"/>
        <v>0</v>
      </c>
      <c r="Y187" s="349">
        <f t="shared" si="19"/>
        <v>0</v>
      </c>
      <c r="Z187" s="348"/>
      <c r="AA187" s="348"/>
      <c r="AB187" s="348"/>
      <c r="AC187" s="351"/>
      <c r="AD187"/>
      <c r="AE187"/>
      <c r="AF187"/>
    </row>
    <row r="188" spans="1:32" x14ac:dyDescent="0.25">
      <c r="A188" s="348"/>
      <c r="B188" s="350">
        <v>1.0084670232626367E-2</v>
      </c>
      <c r="C188" s="350">
        <v>3.6073082384395778E-2</v>
      </c>
      <c r="D188" s="350"/>
      <c r="E188" s="350">
        <v>7.9355051380833319E-3</v>
      </c>
      <c r="F188" s="350">
        <v>0.10960607273283329</v>
      </c>
      <c r="G188" s="348"/>
      <c r="H188" s="349">
        <f t="shared" si="12"/>
        <v>0</v>
      </c>
      <c r="I188" s="348"/>
      <c r="J188" s="1"/>
      <c r="K188" s="348"/>
      <c r="L188" s="1"/>
      <c r="M188" s="348"/>
      <c r="N188" s="348"/>
      <c r="O188" s="348"/>
      <c r="P188" s="348"/>
      <c r="Q188" s="347"/>
      <c r="R188" s="349">
        <f t="shared" si="20"/>
        <v>0</v>
      </c>
      <c r="S188" s="349">
        <f t="shared" si="13"/>
        <v>0</v>
      </c>
      <c r="T188" s="349">
        <f t="shared" si="14"/>
        <v>0</v>
      </c>
      <c r="U188" s="349">
        <f t="shared" si="15"/>
        <v>0</v>
      </c>
      <c r="V188" s="349">
        <f t="shared" si="16"/>
        <v>0</v>
      </c>
      <c r="W188" s="349">
        <f t="shared" si="17"/>
        <v>0</v>
      </c>
      <c r="X188" s="349">
        <f t="shared" si="18"/>
        <v>0</v>
      </c>
      <c r="Y188" s="349">
        <f t="shared" si="19"/>
        <v>0</v>
      </c>
      <c r="Z188" s="348"/>
      <c r="AA188" s="348"/>
      <c r="AB188" s="348"/>
      <c r="AC188" s="351"/>
      <c r="AD188"/>
      <c r="AE188"/>
      <c r="AF188"/>
    </row>
    <row r="189" spans="1:32" x14ac:dyDescent="0.25">
      <c r="A189" s="348"/>
      <c r="B189" s="350">
        <v>6.7999202327617319E-3</v>
      </c>
      <c r="C189" s="350">
        <v>-2.7050968894915813E-2</v>
      </c>
      <c r="D189" s="350"/>
      <c r="E189" s="350"/>
      <c r="F189" s="350">
        <v>0.10073448496135742</v>
      </c>
      <c r="G189" s="348"/>
      <c r="H189" s="349">
        <f t="shared" si="12"/>
        <v>0</v>
      </c>
      <c r="I189" s="348"/>
      <c r="J189" s="1"/>
      <c r="K189" s="348"/>
      <c r="L189" s="1"/>
      <c r="M189" s="348"/>
      <c r="N189" s="348"/>
      <c r="O189" s="348"/>
      <c r="P189" s="348"/>
      <c r="Q189" s="347"/>
      <c r="R189" s="349">
        <f t="shared" si="20"/>
        <v>0</v>
      </c>
      <c r="S189" s="349">
        <f t="shared" si="13"/>
        <v>0</v>
      </c>
      <c r="T189" s="349">
        <f t="shared" si="14"/>
        <v>0</v>
      </c>
      <c r="U189" s="349">
        <f t="shared" si="15"/>
        <v>0</v>
      </c>
      <c r="V189" s="349">
        <f t="shared" si="16"/>
        <v>0</v>
      </c>
      <c r="W189" s="349">
        <f t="shared" si="17"/>
        <v>0</v>
      </c>
      <c r="X189" s="349">
        <f t="shared" si="18"/>
        <v>0</v>
      </c>
      <c r="Y189" s="349">
        <f t="shared" si="19"/>
        <v>0</v>
      </c>
      <c r="Z189" s="348"/>
      <c r="AA189" s="348"/>
      <c r="AB189" s="348"/>
      <c r="AC189" s="351"/>
      <c r="AD189"/>
      <c r="AE189"/>
      <c r="AF189"/>
    </row>
    <row r="190" spans="1:32" x14ac:dyDescent="0.25">
      <c r="A190" s="348"/>
      <c r="B190" s="350"/>
      <c r="C190" s="350">
        <v>-1.0947589190733455</v>
      </c>
      <c r="D190" s="350">
        <v>3.5359734472498849</v>
      </c>
      <c r="E190" s="350"/>
      <c r="F190" s="350">
        <v>4.7157490116487545E-2</v>
      </c>
      <c r="G190" s="348"/>
      <c r="H190" s="349">
        <f t="shared" si="12"/>
        <v>0</v>
      </c>
      <c r="I190" s="348"/>
      <c r="J190" s="1"/>
      <c r="K190" s="348"/>
      <c r="L190" s="1"/>
      <c r="M190" s="348"/>
      <c r="N190" s="348"/>
      <c r="O190" s="348"/>
      <c r="P190" s="348"/>
      <c r="Q190" s="347"/>
      <c r="R190" s="349">
        <f t="shared" si="20"/>
        <v>0</v>
      </c>
      <c r="S190" s="349">
        <f t="shared" si="13"/>
        <v>0</v>
      </c>
      <c r="T190" s="349">
        <f t="shared" si="14"/>
        <v>0</v>
      </c>
      <c r="U190" s="349">
        <f t="shared" si="15"/>
        <v>0</v>
      </c>
      <c r="V190" s="349">
        <f t="shared" si="16"/>
        <v>0</v>
      </c>
      <c r="W190" s="349">
        <f t="shared" si="17"/>
        <v>0</v>
      </c>
      <c r="X190" s="349">
        <f t="shared" si="18"/>
        <v>0</v>
      </c>
      <c r="Y190" s="349">
        <f t="shared" si="19"/>
        <v>0</v>
      </c>
      <c r="Z190" s="348"/>
      <c r="AA190" s="348"/>
      <c r="AB190" s="348"/>
      <c r="AC190" s="351"/>
      <c r="AD190"/>
      <c r="AE190"/>
      <c r="AF190"/>
    </row>
    <row r="191" spans="1:32" x14ac:dyDescent="0.25">
      <c r="A191" s="348"/>
      <c r="B191" s="350">
        <v>1.147574761935985E-2</v>
      </c>
      <c r="C191" s="350">
        <v>-1.1467971918710631</v>
      </c>
      <c r="D191" s="350">
        <v>2.436877227659406</v>
      </c>
      <c r="E191" s="350">
        <v>0.36053963273010681</v>
      </c>
      <c r="F191" s="350">
        <v>8.1608456632114287E-2</v>
      </c>
      <c r="G191" s="348"/>
      <c r="H191" s="349">
        <f t="shared" si="12"/>
        <v>0</v>
      </c>
      <c r="I191" s="348"/>
      <c r="J191" s="1"/>
      <c r="K191" s="348"/>
      <c r="L191" s="1"/>
      <c r="M191" s="348"/>
      <c r="N191" s="348"/>
      <c r="O191" s="348"/>
      <c r="P191" s="348"/>
      <c r="Q191" s="347"/>
      <c r="R191" s="349">
        <f t="shared" si="20"/>
        <v>0</v>
      </c>
      <c r="S191" s="349">
        <f t="shared" si="13"/>
        <v>0</v>
      </c>
      <c r="T191" s="349">
        <f t="shared" si="14"/>
        <v>0</v>
      </c>
      <c r="U191" s="349">
        <f t="shared" si="15"/>
        <v>0</v>
      </c>
      <c r="V191" s="349">
        <f t="shared" si="16"/>
        <v>0</v>
      </c>
      <c r="W191" s="349">
        <f t="shared" si="17"/>
        <v>0</v>
      </c>
      <c r="X191" s="349">
        <f t="shared" si="18"/>
        <v>0</v>
      </c>
      <c r="Y191" s="349">
        <f t="shared" si="19"/>
        <v>0</v>
      </c>
      <c r="Z191" s="348"/>
      <c r="AA191" s="348"/>
      <c r="AB191" s="348"/>
      <c r="AC191" s="351"/>
      <c r="AD191"/>
      <c r="AE191"/>
      <c r="AF191"/>
    </row>
    <row r="192" spans="1:32" x14ac:dyDescent="0.25">
      <c r="A192" s="348"/>
      <c r="B192" s="350"/>
      <c r="C192" s="350">
        <v>-0.69989818536454096</v>
      </c>
      <c r="D192" s="350"/>
      <c r="E192" s="350">
        <v>0.10586620749874116</v>
      </c>
      <c r="F192" s="350">
        <v>8.1030711502773828E-2</v>
      </c>
      <c r="G192" s="348"/>
      <c r="H192" s="349">
        <f t="shared" si="12"/>
        <v>0</v>
      </c>
      <c r="I192" s="348"/>
      <c r="J192" s="1"/>
      <c r="K192" s="348"/>
      <c r="L192" s="1"/>
      <c r="M192" s="348"/>
      <c r="N192" s="348"/>
      <c r="O192" s="348"/>
      <c r="P192" s="348"/>
      <c r="Q192" s="347"/>
      <c r="R192" s="349">
        <f t="shared" si="20"/>
        <v>0</v>
      </c>
      <c r="S192" s="349">
        <f t="shared" si="13"/>
        <v>0</v>
      </c>
      <c r="T192" s="349">
        <f t="shared" si="14"/>
        <v>0</v>
      </c>
      <c r="U192" s="349">
        <f t="shared" si="15"/>
        <v>0</v>
      </c>
      <c r="V192" s="349">
        <f t="shared" si="16"/>
        <v>0</v>
      </c>
      <c r="W192" s="349">
        <f t="shared" si="17"/>
        <v>0</v>
      </c>
      <c r="X192" s="349">
        <f t="shared" si="18"/>
        <v>0</v>
      </c>
      <c r="Y192" s="349">
        <f t="shared" si="19"/>
        <v>0</v>
      </c>
      <c r="Z192" s="348"/>
      <c r="AA192" s="348"/>
      <c r="AB192" s="348"/>
      <c r="AC192"/>
      <c r="AD192"/>
      <c r="AE192"/>
      <c r="AF192"/>
    </row>
    <row r="193" spans="1:32" x14ac:dyDescent="0.25">
      <c r="A193" s="348"/>
      <c r="B193" s="350"/>
      <c r="C193" s="350">
        <v>-1.0834724353107206</v>
      </c>
      <c r="D193" s="350">
        <v>3.1687288485706673</v>
      </c>
      <c r="E193" s="350">
        <v>2.836400540027989E-2</v>
      </c>
      <c r="F193" s="350">
        <v>5.0283219150345788E-2</v>
      </c>
      <c r="G193" s="348"/>
      <c r="H193" s="349">
        <f t="shared" ref="H193:H256" si="21">SUMPRODUCT(B193:F193,B$62:F$62)</f>
        <v>0</v>
      </c>
      <c r="I193" s="348"/>
      <c r="J193" s="1"/>
      <c r="K193" s="348"/>
      <c r="L193" s="1"/>
      <c r="M193" s="348"/>
      <c r="N193" s="348"/>
      <c r="O193" s="348"/>
      <c r="P193" s="348"/>
      <c r="Q193" s="347"/>
      <c r="R193" s="349">
        <f t="shared" si="20"/>
        <v>0</v>
      </c>
      <c r="S193" s="349">
        <f t="shared" ref="S193:S256" si="22">SUMPRODUCT($B193:$F193,$K$66:$O$66)</f>
        <v>0</v>
      </c>
      <c r="T193" s="349">
        <f t="shared" ref="T193:T256" si="23">SUMPRODUCT($B193:$F193,$K$67:$O$67)</f>
        <v>0</v>
      </c>
      <c r="U193" s="349">
        <f t="shared" ref="U193:U256" si="24">SUMPRODUCT($B193:$F193,$K$68:$O$68)</f>
        <v>0</v>
      </c>
      <c r="V193" s="349">
        <f t="shared" ref="V193:V256" si="25">SUMPRODUCT($B193:$F193,$K$69:$O$69)</f>
        <v>0</v>
      </c>
      <c r="W193" s="349">
        <f t="shared" ref="W193:W256" si="26">SUMPRODUCT($B193:$F193,$K$70:$O$70)</f>
        <v>0</v>
      </c>
      <c r="X193" s="349">
        <f t="shared" ref="X193:X256" si="27">SUMPRODUCT($B193:$F193,$K$71:$O$71)</f>
        <v>0</v>
      </c>
      <c r="Y193" s="349">
        <f t="shared" ref="Y193:Y256" si="28">SUMPRODUCT($B193:$F193,$K$72:$O$72)</f>
        <v>0</v>
      </c>
      <c r="Z193" s="348"/>
      <c r="AA193" s="348"/>
      <c r="AB193" s="348"/>
      <c r="AC193" s="351"/>
      <c r="AD193"/>
      <c r="AE193"/>
      <c r="AF193"/>
    </row>
    <row r="194" spans="1:32" x14ac:dyDescent="0.25">
      <c r="A194" s="348"/>
      <c r="B194" s="350">
        <v>5.6354964510584504E-4</v>
      </c>
      <c r="C194" s="350">
        <v>-1.1529191808089025</v>
      </c>
      <c r="D194" s="350">
        <v>3.6163251271351178</v>
      </c>
      <c r="E194" s="350">
        <v>2.1569735056913415E-2</v>
      </c>
      <c r="F194" s="350">
        <v>4.7390018040774175E-2</v>
      </c>
      <c r="G194" s="348"/>
      <c r="H194" s="349">
        <f t="shared" si="21"/>
        <v>0</v>
      </c>
      <c r="I194" s="348"/>
      <c r="J194" s="1"/>
      <c r="K194" s="348"/>
      <c r="L194" s="1"/>
      <c r="M194" s="348"/>
      <c r="N194" s="348"/>
      <c r="O194" s="348"/>
      <c r="P194" s="348"/>
      <c r="Q194" s="347"/>
      <c r="R194" s="349">
        <f t="shared" ref="R194:R257" si="29">SUMPRODUCT(B194:F194,K$65:O$65)</f>
        <v>0</v>
      </c>
      <c r="S194" s="349">
        <f t="shared" si="22"/>
        <v>0</v>
      </c>
      <c r="T194" s="349">
        <f t="shared" si="23"/>
        <v>0</v>
      </c>
      <c r="U194" s="349">
        <f t="shared" si="24"/>
        <v>0</v>
      </c>
      <c r="V194" s="349">
        <f t="shared" si="25"/>
        <v>0</v>
      </c>
      <c r="W194" s="349">
        <f t="shared" si="26"/>
        <v>0</v>
      </c>
      <c r="X194" s="349">
        <f t="shared" si="27"/>
        <v>0</v>
      </c>
      <c r="Y194" s="349">
        <f t="shared" si="28"/>
        <v>0</v>
      </c>
      <c r="Z194" s="348"/>
      <c r="AA194" s="348"/>
      <c r="AB194" s="348"/>
      <c r="AC194" s="351"/>
      <c r="AD194"/>
      <c r="AE194"/>
      <c r="AF194"/>
    </row>
    <row r="195" spans="1:32" x14ac:dyDescent="0.25">
      <c r="A195" s="348"/>
      <c r="B195" s="350"/>
      <c r="C195" s="350">
        <v>-1.0947589190733373</v>
      </c>
      <c r="D195" s="350">
        <v>3.5359734472499182</v>
      </c>
      <c r="E195" s="350"/>
      <c r="F195" s="350">
        <v>4.7157490116487275E-2</v>
      </c>
      <c r="G195" s="348"/>
      <c r="H195" s="349">
        <f t="shared" si="21"/>
        <v>0</v>
      </c>
      <c r="I195" s="348"/>
      <c r="J195" s="1"/>
      <c r="K195" s="348"/>
      <c r="L195" s="1"/>
      <c r="M195" s="348"/>
      <c r="N195" s="348"/>
      <c r="O195" s="348"/>
      <c r="P195" s="348"/>
      <c r="Q195" s="347"/>
      <c r="R195" s="349">
        <f t="shared" si="29"/>
        <v>0</v>
      </c>
      <c r="S195" s="349">
        <f t="shared" si="22"/>
        <v>0</v>
      </c>
      <c r="T195" s="349">
        <f t="shared" si="23"/>
        <v>0</v>
      </c>
      <c r="U195" s="349">
        <f t="shared" si="24"/>
        <v>0</v>
      </c>
      <c r="V195" s="349">
        <f t="shared" si="25"/>
        <v>0</v>
      </c>
      <c r="W195" s="349">
        <f t="shared" si="26"/>
        <v>0</v>
      </c>
      <c r="X195" s="349">
        <f t="shared" si="27"/>
        <v>0</v>
      </c>
      <c r="Y195" s="349">
        <f t="shared" si="28"/>
        <v>0</v>
      </c>
      <c r="Z195" s="348"/>
      <c r="AA195" s="348"/>
      <c r="AB195" s="348"/>
      <c r="AC195" s="351"/>
      <c r="AD195"/>
      <c r="AE195"/>
      <c r="AF195"/>
    </row>
    <row r="196" spans="1:32" x14ac:dyDescent="0.25">
      <c r="A196" s="348"/>
      <c r="B196" s="350">
        <v>6.6617682512002153E-3</v>
      </c>
      <c r="C196" s="350">
        <v>-0.86225121723382392</v>
      </c>
      <c r="D196" s="350">
        <v>2.1953337588540811</v>
      </c>
      <c r="E196" s="350">
        <v>0.19212358460480347</v>
      </c>
      <c r="F196" s="350">
        <v>7.5021420503816758E-2</v>
      </c>
      <c r="G196" s="348"/>
      <c r="H196" s="349">
        <f t="shared" si="21"/>
        <v>0</v>
      </c>
      <c r="I196" s="348"/>
      <c r="J196" s="1"/>
      <c r="K196" s="348"/>
      <c r="L196" s="1"/>
      <c r="M196" s="348"/>
      <c r="N196" s="348"/>
      <c r="O196" s="348"/>
      <c r="P196" s="348"/>
      <c r="Q196" s="347"/>
      <c r="R196" s="349">
        <f t="shared" si="29"/>
        <v>0</v>
      </c>
      <c r="S196" s="349">
        <f t="shared" si="22"/>
        <v>0</v>
      </c>
      <c r="T196" s="349">
        <f t="shared" si="23"/>
        <v>0</v>
      </c>
      <c r="U196" s="349">
        <f t="shared" si="24"/>
        <v>0</v>
      </c>
      <c r="V196" s="349">
        <f t="shared" si="25"/>
        <v>0</v>
      </c>
      <c r="W196" s="349">
        <f t="shared" si="26"/>
        <v>0</v>
      </c>
      <c r="X196" s="349">
        <f t="shared" si="27"/>
        <v>0</v>
      </c>
      <c r="Y196" s="349">
        <f t="shared" si="28"/>
        <v>0</v>
      </c>
      <c r="Z196" s="348"/>
      <c r="AA196" s="348"/>
      <c r="AB196" s="348"/>
      <c r="AC196" s="351"/>
      <c r="AD196"/>
      <c r="AE196"/>
      <c r="AF196"/>
    </row>
    <row r="197" spans="1:32" x14ac:dyDescent="0.25">
      <c r="A197" s="348"/>
      <c r="B197" s="350"/>
      <c r="C197" s="350">
        <v>-1.094758919073338</v>
      </c>
      <c r="D197" s="350">
        <v>3.5359734472499342</v>
      </c>
      <c r="E197" s="350"/>
      <c r="F197" s="350">
        <v>4.7157490116487157E-2</v>
      </c>
      <c r="G197" s="348"/>
      <c r="H197" s="349">
        <f t="shared" si="21"/>
        <v>0</v>
      </c>
      <c r="I197" s="348"/>
      <c r="J197" s="1"/>
      <c r="K197" s="348"/>
      <c r="L197" s="1"/>
      <c r="M197" s="348"/>
      <c r="N197" s="348"/>
      <c r="O197" s="348"/>
      <c r="P197" s="348"/>
      <c r="Q197" s="347"/>
      <c r="R197" s="349">
        <f t="shared" si="29"/>
        <v>0</v>
      </c>
      <c r="S197" s="349">
        <f t="shared" si="22"/>
        <v>0</v>
      </c>
      <c r="T197" s="349">
        <f t="shared" si="23"/>
        <v>0</v>
      </c>
      <c r="U197" s="349">
        <f t="shared" si="24"/>
        <v>0</v>
      </c>
      <c r="V197" s="349">
        <f t="shared" si="25"/>
        <v>0</v>
      </c>
      <c r="W197" s="349">
        <f t="shared" si="26"/>
        <v>0</v>
      </c>
      <c r="X197" s="349">
        <f t="shared" si="27"/>
        <v>0</v>
      </c>
      <c r="Y197" s="349">
        <f t="shared" si="28"/>
        <v>0</v>
      </c>
      <c r="Z197" s="348"/>
      <c r="AA197" s="348"/>
      <c r="AB197" s="348"/>
      <c r="AC197" s="351"/>
      <c r="AD197"/>
      <c r="AE197"/>
      <c r="AF197"/>
    </row>
    <row r="198" spans="1:32" x14ac:dyDescent="0.25">
      <c r="A198" s="348"/>
      <c r="B198" s="350">
        <v>9.8339920691489216E-4</v>
      </c>
      <c r="C198" s="350">
        <v>-1.4029975657273754</v>
      </c>
      <c r="D198" s="350">
        <v>3.4469331902176377</v>
      </c>
      <c r="E198" s="350">
        <v>8.2726325972728429E-2</v>
      </c>
      <c r="F198" s="350">
        <v>5.0111847263982913E-2</v>
      </c>
      <c r="G198" s="348"/>
      <c r="H198" s="349">
        <f t="shared" si="21"/>
        <v>0</v>
      </c>
      <c r="I198" s="348"/>
      <c r="J198" s="1"/>
      <c r="K198" s="348"/>
      <c r="L198" s="1"/>
      <c r="M198" s="348"/>
      <c r="N198" s="348"/>
      <c r="O198" s="348"/>
      <c r="P198" s="348"/>
      <c r="Q198" s="347"/>
      <c r="R198" s="349">
        <f t="shared" si="29"/>
        <v>0</v>
      </c>
      <c r="S198" s="349">
        <f t="shared" si="22"/>
        <v>0</v>
      </c>
      <c r="T198" s="349">
        <f t="shared" si="23"/>
        <v>0</v>
      </c>
      <c r="U198" s="349">
        <f t="shared" si="24"/>
        <v>0</v>
      </c>
      <c r="V198" s="349">
        <f t="shared" si="25"/>
        <v>0</v>
      </c>
      <c r="W198" s="349">
        <f t="shared" si="26"/>
        <v>0</v>
      </c>
      <c r="X198" s="349">
        <f t="shared" si="27"/>
        <v>0</v>
      </c>
      <c r="Y198" s="349">
        <f t="shared" si="28"/>
        <v>0</v>
      </c>
      <c r="Z198" s="348"/>
      <c r="AA198" s="348"/>
      <c r="AB198" s="348"/>
      <c r="AC198" s="351"/>
      <c r="AD198"/>
      <c r="AE198"/>
      <c r="AF198"/>
    </row>
    <row r="199" spans="1:32" x14ac:dyDescent="0.25">
      <c r="A199" s="348"/>
      <c r="B199" s="350">
        <v>4.9999727814237433E-4</v>
      </c>
      <c r="C199" s="350">
        <v>-0.22465904004838383</v>
      </c>
      <c r="D199" s="350">
        <v>2.6159339453430652</v>
      </c>
      <c r="E199" s="350"/>
      <c r="F199" s="350">
        <v>4.2506142443600459E-2</v>
      </c>
      <c r="G199" s="348"/>
      <c r="H199" s="349">
        <f t="shared" si="21"/>
        <v>0</v>
      </c>
      <c r="I199" s="348"/>
      <c r="J199" s="1"/>
      <c r="K199" s="348"/>
      <c r="L199" s="1"/>
      <c r="M199" s="348"/>
      <c r="N199" s="348"/>
      <c r="O199" s="348"/>
      <c r="P199" s="348"/>
      <c r="Q199" s="347"/>
      <c r="R199" s="349">
        <f t="shared" si="29"/>
        <v>0</v>
      </c>
      <c r="S199" s="349">
        <f t="shared" si="22"/>
        <v>0</v>
      </c>
      <c r="T199" s="349">
        <f t="shared" si="23"/>
        <v>0</v>
      </c>
      <c r="U199" s="349">
        <f t="shared" si="24"/>
        <v>0</v>
      </c>
      <c r="V199" s="349">
        <f t="shared" si="25"/>
        <v>0</v>
      </c>
      <c r="W199" s="349">
        <f t="shared" si="26"/>
        <v>0</v>
      </c>
      <c r="X199" s="349">
        <f t="shared" si="27"/>
        <v>0</v>
      </c>
      <c r="Y199" s="349">
        <f t="shared" si="28"/>
        <v>0</v>
      </c>
      <c r="Z199" s="348"/>
      <c r="AA199" s="348"/>
      <c r="AB199" s="348"/>
      <c r="AC199" s="351"/>
      <c r="AD199"/>
      <c r="AE199"/>
      <c r="AF199"/>
    </row>
    <row r="200" spans="1:32" x14ac:dyDescent="0.25">
      <c r="A200" s="348"/>
      <c r="B200" s="350"/>
      <c r="C200" s="350">
        <v>-0.59362303172278474</v>
      </c>
      <c r="D200" s="350">
        <v>2.4443704920096407</v>
      </c>
      <c r="E200" s="350">
        <v>5.0062896240482144E-2</v>
      </c>
      <c r="F200" s="350">
        <v>5.140891209987538E-2</v>
      </c>
      <c r="G200" s="348"/>
      <c r="H200" s="349">
        <f t="shared" si="21"/>
        <v>0</v>
      </c>
      <c r="I200" s="348"/>
      <c r="J200" s="1"/>
      <c r="K200" s="348"/>
      <c r="L200" s="1"/>
      <c r="M200" s="348"/>
      <c r="N200" s="348"/>
      <c r="O200" s="348"/>
      <c r="P200" s="348"/>
      <c r="Q200" s="347"/>
      <c r="R200" s="349">
        <f t="shared" si="29"/>
        <v>0</v>
      </c>
      <c r="S200" s="349">
        <f t="shared" si="22"/>
        <v>0</v>
      </c>
      <c r="T200" s="349">
        <f t="shared" si="23"/>
        <v>0</v>
      </c>
      <c r="U200" s="349">
        <f t="shared" si="24"/>
        <v>0</v>
      </c>
      <c r="V200" s="349">
        <f t="shared" si="25"/>
        <v>0</v>
      </c>
      <c r="W200" s="349">
        <f t="shared" si="26"/>
        <v>0</v>
      </c>
      <c r="X200" s="349">
        <f t="shared" si="27"/>
        <v>0</v>
      </c>
      <c r="Y200" s="349">
        <f t="shared" si="28"/>
        <v>0</v>
      </c>
      <c r="Z200" s="348"/>
      <c r="AA200" s="348"/>
      <c r="AB200" s="348"/>
      <c r="AC200" s="351"/>
      <c r="AD200"/>
      <c r="AE200"/>
      <c r="AF200"/>
    </row>
    <row r="201" spans="1:32" x14ac:dyDescent="0.25">
      <c r="A201" s="348"/>
      <c r="B201" s="350">
        <v>1.4365622128900682E-3</v>
      </c>
      <c r="C201" s="350">
        <v>-0.52898657226691448</v>
      </c>
      <c r="D201" s="350">
        <v>1.2815653897463639</v>
      </c>
      <c r="E201" s="350">
        <v>2.2386578635808043E-3</v>
      </c>
      <c r="F201" s="350">
        <v>7.3817270590213105E-2</v>
      </c>
      <c r="G201" s="348"/>
      <c r="H201" s="349">
        <f t="shared" si="21"/>
        <v>0</v>
      </c>
      <c r="I201" s="348"/>
      <c r="J201" s="1"/>
      <c r="K201" s="348"/>
      <c r="L201" s="1"/>
      <c r="M201" s="348"/>
      <c r="N201" s="348"/>
      <c r="O201" s="348"/>
      <c r="P201" s="348"/>
      <c r="Q201" s="347"/>
      <c r="R201" s="349">
        <f t="shared" si="29"/>
        <v>0</v>
      </c>
      <c r="S201" s="349">
        <f t="shared" si="22"/>
        <v>0</v>
      </c>
      <c r="T201" s="349">
        <f t="shared" si="23"/>
        <v>0</v>
      </c>
      <c r="U201" s="349">
        <f t="shared" si="24"/>
        <v>0</v>
      </c>
      <c r="V201" s="349">
        <f t="shared" si="25"/>
        <v>0</v>
      </c>
      <c r="W201" s="349">
        <f t="shared" si="26"/>
        <v>0</v>
      </c>
      <c r="X201" s="349">
        <f t="shared" si="27"/>
        <v>0</v>
      </c>
      <c r="Y201" s="349">
        <f t="shared" si="28"/>
        <v>0</v>
      </c>
      <c r="Z201" s="348"/>
      <c r="AA201" s="348"/>
      <c r="AB201" s="348"/>
      <c r="AC201" s="351"/>
      <c r="AD201"/>
      <c r="AE201"/>
      <c r="AF201"/>
    </row>
    <row r="202" spans="1:32" x14ac:dyDescent="0.25">
      <c r="A202" s="348"/>
      <c r="B202" s="350">
        <v>2.259242757907373E-3</v>
      </c>
      <c r="C202" s="350">
        <v>-0.1475321552452421</v>
      </c>
      <c r="D202" s="350"/>
      <c r="E202" s="350"/>
      <c r="F202" s="350">
        <v>8.8322638477223311E-2</v>
      </c>
      <c r="G202" s="348"/>
      <c r="H202" s="349">
        <f t="shared" si="21"/>
        <v>0</v>
      </c>
      <c r="I202" s="348"/>
      <c r="J202" s="1"/>
      <c r="K202" s="348"/>
      <c r="L202" s="1"/>
      <c r="M202" s="348"/>
      <c r="N202" s="348"/>
      <c r="O202" s="348"/>
      <c r="P202" s="348"/>
      <c r="Q202" s="347"/>
      <c r="R202" s="349">
        <f t="shared" si="29"/>
        <v>0</v>
      </c>
      <c r="S202" s="349">
        <f t="shared" si="22"/>
        <v>0</v>
      </c>
      <c r="T202" s="349">
        <f t="shared" si="23"/>
        <v>0</v>
      </c>
      <c r="U202" s="349">
        <f t="shared" si="24"/>
        <v>0</v>
      </c>
      <c r="V202" s="349">
        <f t="shared" si="25"/>
        <v>0</v>
      </c>
      <c r="W202" s="349">
        <f t="shared" si="26"/>
        <v>0</v>
      </c>
      <c r="X202" s="349">
        <f t="shared" si="27"/>
        <v>0</v>
      </c>
      <c r="Y202" s="349">
        <f t="shared" si="28"/>
        <v>0</v>
      </c>
      <c r="Z202" s="348"/>
      <c r="AA202" s="348"/>
      <c r="AB202" s="348"/>
      <c r="AC202" s="351"/>
      <c r="AD202"/>
      <c r="AE202"/>
      <c r="AF202"/>
    </row>
    <row r="203" spans="1:32" x14ac:dyDescent="0.25">
      <c r="A203" s="348"/>
      <c r="B203" s="350">
        <v>3.1409297529485215E-2</v>
      </c>
      <c r="C203" s="350">
        <v>-5.7559769420942537</v>
      </c>
      <c r="D203" s="350"/>
      <c r="E203" s="350">
        <v>1.0514512917557459</v>
      </c>
      <c r="F203" s="350">
        <v>0.15794624472403487</v>
      </c>
      <c r="G203" s="348"/>
      <c r="H203" s="349">
        <f t="shared" si="21"/>
        <v>0</v>
      </c>
      <c r="I203" s="348"/>
      <c r="J203" s="1"/>
      <c r="K203" s="348"/>
      <c r="L203" s="1"/>
      <c r="M203" s="348"/>
      <c r="N203" s="348"/>
      <c r="O203" s="348"/>
      <c r="P203" s="348"/>
      <c r="Q203" s="347"/>
      <c r="R203" s="349">
        <f t="shared" si="29"/>
        <v>0</v>
      </c>
      <c r="S203" s="349">
        <f t="shared" si="22"/>
        <v>0</v>
      </c>
      <c r="T203" s="349">
        <f t="shared" si="23"/>
        <v>0</v>
      </c>
      <c r="U203" s="349">
        <f t="shared" si="24"/>
        <v>0</v>
      </c>
      <c r="V203" s="349">
        <f t="shared" si="25"/>
        <v>0</v>
      </c>
      <c r="W203" s="349">
        <f t="shared" si="26"/>
        <v>0</v>
      </c>
      <c r="X203" s="349">
        <f t="shared" si="27"/>
        <v>0</v>
      </c>
      <c r="Y203" s="349">
        <f t="shared" si="28"/>
        <v>0</v>
      </c>
      <c r="Z203" s="348"/>
      <c r="AA203" s="348"/>
      <c r="AB203" s="348"/>
      <c r="AC203" s="351"/>
      <c r="AD203"/>
      <c r="AE203"/>
      <c r="AF203"/>
    </row>
    <row r="204" spans="1:32" x14ac:dyDescent="0.25">
      <c r="A204" s="348"/>
      <c r="B204" s="350"/>
      <c r="C204" s="350">
        <v>-1.0947589190733495</v>
      </c>
      <c r="D204" s="350">
        <v>3.535973447249948</v>
      </c>
      <c r="E204" s="350"/>
      <c r="F204" s="350">
        <v>4.7157490116487025E-2</v>
      </c>
      <c r="G204" s="348"/>
      <c r="H204" s="349">
        <f t="shared" si="21"/>
        <v>0</v>
      </c>
      <c r="I204" s="348"/>
      <c r="J204" s="1"/>
      <c r="K204" s="348"/>
      <c r="L204" s="1"/>
      <c r="M204" s="348"/>
      <c r="N204" s="348"/>
      <c r="O204" s="348"/>
      <c r="P204" s="348"/>
      <c r="Q204" s="347"/>
      <c r="R204" s="349">
        <f t="shared" si="29"/>
        <v>0</v>
      </c>
      <c r="S204" s="349">
        <f t="shared" si="22"/>
        <v>0</v>
      </c>
      <c r="T204" s="349">
        <f t="shared" si="23"/>
        <v>0</v>
      </c>
      <c r="U204" s="349">
        <f t="shared" si="24"/>
        <v>0</v>
      </c>
      <c r="V204" s="349">
        <f t="shared" si="25"/>
        <v>0</v>
      </c>
      <c r="W204" s="349">
        <f t="shared" si="26"/>
        <v>0</v>
      </c>
      <c r="X204" s="349">
        <f t="shared" si="27"/>
        <v>0</v>
      </c>
      <c r="Y204" s="349">
        <f t="shared" si="28"/>
        <v>0</v>
      </c>
      <c r="Z204" s="348"/>
      <c r="AA204" s="348"/>
      <c r="AB204" s="348"/>
      <c r="AC204" s="351"/>
      <c r="AD204"/>
      <c r="AE204"/>
      <c r="AF204"/>
    </row>
    <row r="205" spans="1:32" x14ac:dyDescent="0.25">
      <c r="A205" s="348"/>
      <c r="B205" s="350"/>
      <c r="C205" s="350">
        <v>-1.6793293700960383</v>
      </c>
      <c r="D205" s="350">
        <v>3.4236071599702882</v>
      </c>
      <c r="E205" s="350">
        <v>6.9862266540684337E-2</v>
      </c>
      <c r="F205" s="350">
        <v>4.8432174679734936E-2</v>
      </c>
      <c r="G205" s="348"/>
      <c r="H205" s="349">
        <f t="shared" si="21"/>
        <v>0</v>
      </c>
      <c r="I205" s="348"/>
      <c r="J205" s="1"/>
      <c r="K205" s="348"/>
      <c r="L205" s="1"/>
      <c r="M205" s="348"/>
      <c r="N205" s="348"/>
      <c r="O205" s="348"/>
      <c r="P205" s="348"/>
      <c r="Q205" s="347"/>
      <c r="R205" s="349">
        <f t="shared" si="29"/>
        <v>0</v>
      </c>
      <c r="S205" s="349">
        <f t="shared" si="22"/>
        <v>0</v>
      </c>
      <c r="T205" s="349">
        <f t="shared" si="23"/>
        <v>0</v>
      </c>
      <c r="U205" s="349">
        <f t="shared" si="24"/>
        <v>0</v>
      </c>
      <c r="V205" s="349">
        <f t="shared" si="25"/>
        <v>0</v>
      </c>
      <c r="W205" s="349">
        <f t="shared" si="26"/>
        <v>0</v>
      </c>
      <c r="X205" s="349">
        <f t="shared" si="27"/>
        <v>0</v>
      </c>
      <c r="Y205" s="349">
        <f t="shared" si="28"/>
        <v>0</v>
      </c>
      <c r="Z205" s="348"/>
      <c r="AA205" s="348"/>
      <c r="AB205" s="348"/>
      <c r="AC205" s="351"/>
      <c r="AD205"/>
      <c r="AE205"/>
      <c r="AF205"/>
    </row>
    <row r="206" spans="1:32" x14ac:dyDescent="0.25">
      <c r="A206" s="348"/>
      <c r="B206" s="350"/>
      <c r="C206" s="350">
        <v>-1.0194039805028678</v>
      </c>
      <c r="D206" s="350">
        <v>0.87508058648174813</v>
      </c>
      <c r="E206" s="350">
        <v>0.12995023677136663</v>
      </c>
      <c r="F206" s="350">
        <v>7.241804558372146E-2</v>
      </c>
      <c r="G206" s="348"/>
      <c r="H206" s="349">
        <f t="shared" si="21"/>
        <v>0</v>
      </c>
      <c r="I206" s="348"/>
      <c r="J206" s="1"/>
      <c r="K206" s="348"/>
      <c r="L206" s="1"/>
      <c r="M206" s="348"/>
      <c r="N206" s="348"/>
      <c r="O206" s="348"/>
      <c r="P206" s="348"/>
      <c r="Q206" s="347"/>
      <c r="R206" s="349">
        <f t="shared" si="29"/>
        <v>0</v>
      </c>
      <c r="S206" s="349">
        <f t="shared" si="22"/>
        <v>0</v>
      </c>
      <c r="T206" s="349">
        <f t="shared" si="23"/>
        <v>0</v>
      </c>
      <c r="U206" s="349">
        <f t="shared" si="24"/>
        <v>0</v>
      </c>
      <c r="V206" s="349">
        <f t="shared" si="25"/>
        <v>0</v>
      </c>
      <c r="W206" s="349">
        <f t="shared" si="26"/>
        <v>0</v>
      </c>
      <c r="X206" s="349">
        <f t="shared" si="27"/>
        <v>0</v>
      </c>
      <c r="Y206" s="349">
        <f t="shared" si="28"/>
        <v>0</v>
      </c>
      <c r="Z206" s="348"/>
      <c r="AA206" s="348"/>
      <c r="AB206" s="348"/>
      <c r="AC206" s="351"/>
      <c r="AD206"/>
      <c r="AE206"/>
      <c r="AF206"/>
    </row>
    <row r="207" spans="1:32" x14ac:dyDescent="0.25">
      <c r="A207" s="348"/>
      <c r="B207" s="350"/>
      <c r="C207" s="350">
        <v>-1.094758919073334</v>
      </c>
      <c r="D207" s="350">
        <v>3.5359734472499253</v>
      </c>
      <c r="E207" s="350"/>
      <c r="F207" s="350">
        <v>4.7157490116487157E-2</v>
      </c>
      <c r="G207" s="348"/>
      <c r="H207" s="349">
        <f t="shared" si="21"/>
        <v>0</v>
      </c>
      <c r="I207" s="348"/>
      <c r="J207" s="1"/>
      <c r="K207" s="348"/>
      <c r="L207" s="1"/>
      <c r="M207" s="348"/>
      <c r="N207" s="348"/>
      <c r="O207" s="348"/>
      <c r="P207" s="348"/>
      <c r="Q207" s="347"/>
      <c r="R207" s="349">
        <f t="shared" si="29"/>
        <v>0</v>
      </c>
      <c r="S207" s="349">
        <f t="shared" si="22"/>
        <v>0</v>
      </c>
      <c r="T207" s="349">
        <f t="shared" si="23"/>
        <v>0</v>
      </c>
      <c r="U207" s="349">
        <f t="shared" si="24"/>
        <v>0</v>
      </c>
      <c r="V207" s="349">
        <f t="shared" si="25"/>
        <v>0</v>
      </c>
      <c r="W207" s="349">
        <f t="shared" si="26"/>
        <v>0</v>
      </c>
      <c r="X207" s="349">
        <f t="shared" si="27"/>
        <v>0</v>
      </c>
      <c r="Y207" s="349">
        <f t="shared" si="28"/>
        <v>0</v>
      </c>
      <c r="Z207" s="348"/>
      <c r="AA207" s="348"/>
      <c r="AB207" s="348"/>
      <c r="AC207" s="351"/>
      <c r="AD207"/>
      <c r="AE207"/>
      <c r="AF207"/>
    </row>
    <row r="208" spans="1:32" x14ac:dyDescent="0.25">
      <c r="A208" s="348"/>
      <c r="B208" s="350">
        <v>8.0403449725953771E-4</v>
      </c>
      <c r="C208" s="350">
        <v>-2.4478526711669626</v>
      </c>
      <c r="D208" s="350">
        <v>1.390422100206401</v>
      </c>
      <c r="E208" s="350">
        <v>0.23040076851334448</v>
      </c>
      <c r="F208" s="350">
        <v>7.0825554524482776E-2</v>
      </c>
      <c r="G208" s="348"/>
      <c r="H208" s="349">
        <f t="shared" si="21"/>
        <v>0</v>
      </c>
      <c r="I208" s="348"/>
      <c r="J208" s="1"/>
      <c r="K208" s="348"/>
      <c r="L208" s="1"/>
      <c r="M208" s="348"/>
      <c r="N208" s="348"/>
      <c r="O208" s="348"/>
      <c r="P208" s="348"/>
      <c r="Q208" s="347"/>
      <c r="R208" s="349">
        <f t="shared" si="29"/>
        <v>0</v>
      </c>
      <c r="S208" s="349">
        <f t="shared" si="22"/>
        <v>0</v>
      </c>
      <c r="T208" s="349">
        <f t="shared" si="23"/>
        <v>0</v>
      </c>
      <c r="U208" s="349">
        <f t="shared" si="24"/>
        <v>0</v>
      </c>
      <c r="V208" s="349">
        <f t="shared" si="25"/>
        <v>0</v>
      </c>
      <c r="W208" s="349">
        <f t="shared" si="26"/>
        <v>0</v>
      </c>
      <c r="X208" s="349">
        <f t="shared" si="27"/>
        <v>0</v>
      </c>
      <c r="Y208" s="349">
        <f t="shared" si="28"/>
        <v>0</v>
      </c>
      <c r="Z208" s="348"/>
      <c r="AA208" s="348"/>
      <c r="AB208" s="348"/>
      <c r="AC208" s="351"/>
      <c r="AD208"/>
      <c r="AE208"/>
      <c r="AF208"/>
    </row>
    <row r="209" spans="1:32" x14ac:dyDescent="0.25">
      <c r="A209" s="348"/>
      <c r="B209" s="350">
        <v>9.8339920691481366E-4</v>
      </c>
      <c r="C209" s="350">
        <v>-1.4029975657273845</v>
      </c>
      <c r="D209" s="350">
        <v>3.4469331902176421</v>
      </c>
      <c r="E209" s="350">
        <v>8.2726325972725459E-2</v>
      </c>
      <c r="F209" s="350">
        <v>5.0111847263982719E-2</v>
      </c>
      <c r="G209" s="348"/>
      <c r="H209" s="349">
        <f t="shared" si="21"/>
        <v>0</v>
      </c>
      <c r="I209" s="348"/>
      <c r="J209" s="1"/>
      <c r="K209" s="348"/>
      <c r="L209" s="1"/>
      <c r="M209" s="348"/>
      <c r="N209" s="348"/>
      <c r="O209" s="348"/>
      <c r="P209" s="348"/>
      <c r="Q209" s="347"/>
      <c r="R209" s="349">
        <f t="shared" si="29"/>
        <v>0</v>
      </c>
      <c r="S209" s="349">
        <f t="shared" si="22"/>
        <v>0</v>
      </c>
      <c r="T209" s="349">
        <f t="shared" si="23"/>
        <v>0</v>
      </c>
      <c r="U209" s="349">
        <f t="shared" si="24"/>
        <v>0</v>
      </c>
      <c r="V209" s="349">
        <f t="shared" si="25"/>
        <v>0</v>
      </c>
      <c r="W209" s="349">
        <f t="shared" si="26"/>
        <v>0</v>
      </c>
      <c r="X209" s="349">
        <f t="shared" si="27"/>
        <v>0</v>
      </c>
      <c r="Y209" s="349">
        <f t="shared" si="28"/>
        <v>0</v>
      </c>
      <c r="Z209" s="348"/>
      <c r="AA209" s="348"/>
      <c r="AB209" s="348"/>
      <c r="AC209" s="351"/>
      <c r="AD209"/>
      <c r="AE209"/>
      <c r="AF209"/>
    </row>
    <row r="210" spans="1:32" x14ac:dyDescent="0.25">
      <c r="A210" s="348"/>
      <c r="B210" s="350"/>
      <c r="C210" s="350">
        <v>-0.65713957917263377</v>
      </c>
      <c r="D210" s="350">
        <v>2.4308049925428601</v>
      </c>
      <c r="E210" s="350">
        <v>3.6643800751103156E-2</v>
      </c>
      <c r="F210" s="350">
        <v>5.3713773132829448E-2</v>
      </c>
      <c r="G210" s="348"/>
      <c r="H210" s="349">
        <f t="shared" si="21"/>
        <v>0</v>
      </c>
      <c r="I210" s="348"/>
      <c r="J210" s="1"/>
      <c r="K210" s="348"/>
      <c r="L210" s="1"/>
      <c r="M210" s="348"/>
      <c r="N210" s="348"/>
      <c r="O210" s="348"/>
      <c r="P210" s="348"/>
      <c r="Q210" s="347"/>
      <c r="R210" s="349">
        <f t="shared" si="29"/>
        <v>0</v>
      </c>
      <c r="S210" s="349">
        <f t="shared" si="22"/>
        <v>0</v>
      </c>
      <c r="T210" s="349">
        <f t="shared" si="23"/>
        <v>0</v>
      </c>
      <c r="U210" s="349">
        <f t="shared" si="24"/>
        <v>0</v>
      </c>
      <c r="V210" s="349">
        <f t="shared" si="25"/>
        <v>0</v>
      </c>
      <c r="W210" s="349">
        <f t="shared" si="26"/>
        <v>0</v>
      </c>
      <c r="X210" s="349">
        <f t="shared" si="27"/>
        <v>0</v>
      </c>
      <c r="Y210" s="349">
        <f t="shared" si="28"/>
        <v>0</v>
      </c>
      <c r="Z210" s="348"/>
      <c r="AA210" s="348"/>
      <c r="AB210" s="348"/>
      <c r="AC210" s="351"/>
      <c r="AD210"/>
      <c r="AE210"/>
      <c r="AF210"/>
    </row>
    <row r="211" spans="1:32" x14ac:dyDescent="0.25">
      <c r="A211" s="348"/>
      <c r="B211" s="350">
        <v>2.2592427579074432E-3</v>
      </c>
      <c r="C211" s="350">
        <v>-0.14753215524524194</v>
      </c>
      <c r="D211" s="350"/>
      <c r="E211" s="350"/>
      <c r="F211" s="350">
        <v>8.8322638477223561E-2</v>
      </c>
      <c r="G211" s="348"/>
      <c r="H211" s="349">
        <f t="shared" si="21"/>
        <v>0</v>
      </c>
      <c r="I211" s="348"/>
      <c r="J211" s="1"/>
      <c r="K211" s="348"/>
      <c r="L211" s="1"/>
      <c r="M211" s="348"/>
      <c r="N211" s="348"/>
      <c r="O211" s="348"/>
      <c r="P211" s="348"/>
      <c r="Q211" s="347"/>
      <c r="R211" s="349">
        <f t="shared" si="29"/>
        <v>0</v>
      </c>
      <c r="S211" s="349">
        <f t="shared" si="22"/>
        <v>0</v>
      </c>
      <c r="T211" s="349">
        <f t="shared" si="23"/>
        <v>0</v>
      </c>
      <c r="U211" s="349">
        <f t="shared" si="24"/>
        <v>0</v>
      </c>
      <c r="V211" s="349">
        <f t="shared" si="25"/>
        <v>0</v>
      </c>
      <c r="W211" s="349">
        <f t="shared" si="26"/>
        <v>0</v>
      </c>
      <c r="X211" s="349">
        <f t="shared" si="27"/>
        <v>0</v>
      </c>
      <c r="Y211" s="349">
        <f t="shared" si="28"/>
        <v>0</v>
      </c>
      <c r="Z211" s="348"/>
      <c r="AA211" s="348"/>
      <c r="AB211" s="348"/>
      <c r="AC211" s="351"/>
      <c r="AD211"/>
      <c r="AE211"/>
      <c r="AF211"/>
    </row>
    <row r="212" spans="1:32" x14ac:dyDescent="0.25">
      <c r="A212" s="348"/>
      <c r="B212" s="350">
        <v>9.1292986826124715E-5</v>
      </c>
      <c r="C212" s="350">
        <v>-3.3048279783323276</v>
      </c>
      <c r="D212" s="350">
        <v>0.28731132358014749</v>
      </c>
      <c r="E212" s="350">
        <v>0.29334149246659397</v>
      </c>
      <c r="F212" s="350">
        <v>8.1798693878119264E-2</v>
      </c>
      <c r="G212" s="348"/>
      <c r="H212" s="349">
        <f t="shared" si="21"/>
        <v>0</v>
      </c>
      <c r="I212" s="348"/>
      <c r="J212" s="1"/>
      <c r="K212" s="348"/>
      <c r="L212" s="1"/>
      <c r="M212" s="348"/>
      <c r="N212" s="348"/>
      <c r="O212" s="348"/>
      <c r="P212" s="348"/>
      <c r="Q212" s="347"/>
      <c r="R212" s="349">
        <f t="shared" si="29"/>
        <v>0</v>
      </c>
      <c r="S212" s="349">
        <f t="shared" si="22"/>
        <v>0</v>
      </c>
      <c r="T212" s="349">
        <f t="shared" si="23"/>
        <v>0</v>
      </c>
      <c r="U212" s="349">
        <f t="shared" si="24"/>
        <v>0</v>
      </c>
      <c r="V212" s="349">
        <f t="shared" si="25"/>
        <v>0</v>
      </c>
      <c r="W212" s="349">
        <f t="shared" si="26"/>
        <v>0</v>
      </c>
      <c r="X212" s="349">
        <f t="shared" si="27"/>
        <v>0</v>
      </c>
      <c r="Y212" s="349">
        <f t="shared" si="28"/>
        <v>0</v>
      </c>
      <c r="Z212" s="348"/>
      <c r="AA212" s="348"/>
      <c r="AB212" s="348"/>
      <c r="AC212" s="351"/>
      <c r="AD212"/>
      <c r="AE212"/>
      <c r="AF212"/>
    </row>
    <row r="213" spans="1:32" x14ac:dyDescent="0.25">
      <c r="A213" s="348"/>
      <c r="B213" s="350"/>
      <c r="C213" s="350">
        <v>-0.59619936343281688</v>
      </c>
      <c r="D213" s="350">
        <v>2.4482880064164596</v>
      </c>
      <c r="E213" s="350">
        <v>5.0087668246508357E-2</v>
      </c>
      <c r="F213" s="350">
        <v>5.1392765589959935E-2</v>
      </c>
      <c r="G213" s="348"/>
      <c r="H213" s="349">
        <f t="shared" si="21"/>
        <v>0</v>
      </c>
      <c r="I213" s="348"/>
      <c r="J213" s="1"/>
      <c r="K213" s="348"/>
      <c r="L213" s="1"/>
      <c r="M213" s="348"/>
      <c r="N213" s="348"/>
      <c r="O213" s="348"/>
      <c r="P213" s="348"/>
      <c r="Q213" s="347"/>
      <c r="R213" s="349">
        <f t="shared" si="29"/>
        <v>0</v>
      </c>
      <c r="S213" s="349">
        <f t="shared" si="22"/>
        <v>0</v>
      </c>
      <c r="T213" s="349">
        <f t="shared" si="23"/>
        <v>0</v>
      </c>
      <c r="U213" s="349">
        <f t="shared" si="24"/>
        <v>0</v>
      </c>
      <c r="V213" s="349">
        <f t="shared" si="25"/>
        <v>0</v>
      </c>
      <c r="W213" s="349">
        <f t="shared" si="26"/>
        <v>0</v>
      </c>
      <c r="X213" s="349">
        <f t="shared" si="27"/>
        <v>0</v>
      </c>
      <c r="Y213" s="349">
        <f t="shared" si="28"/>
        <v>0</v>
      </c>
      <c r="Z213" s="348"/>
      <c r="AA213" s="348"/>
      <c r="AB213" s="348"/>
      <c r="AC213" s="351"/>
      <c r="AD213"/>
      <c r="AE213"/>
      <c r="AF213"/>
    </row>
    <row r="214" spans="1:32" x14ac:dyDescent="0.25">
      <c r="A214" s="348"/>
      <c r="B214" s="350">
        <v>2.2592427579074255E-3</v>
      </c>
      <c r="C214" s="350">
        <v>-0.14753215524524213</v>
      </c>
      <c r="D214" s="350"/>
      <c r="E214" s="350"/>
      <c r="F214" s="350">
        <v>8.8322638477223506E-2</v>
      </c>
      <c r="G214" s="348"/>
      <c r="H214" s="349">
        <f t="shared" si="21"/>
        <v>0</v>
      </c>
      <c r="I214" s="348"/>
      <c r="J214" s="1"/>
      <c r="K214" s="348"/>
      <c r="L214" s="1"/>
      <c r="M214" s="348"/>
      <c r="N214" s="348"/>
      <c r="O214" s="348"/>
      <c r="P214" s="348"/>
      <c r="Q214" s="347"/>
      <c r="R214" s="349">
        <f t="shared" si="29"/>
        <v>0</v>
      </c>
      <c r="S214" s="349">
        <f t="shared" si="22"/>
        <v>0</v>
      </c>
      <c r="T214" s="349">
        <f t="shared" si="23"/>
        <v>0</v>
      </c>
      <c r="U214" s="349">
        <f t="shared" si="24"/>
        <v>0</v>
      </c>
      <c r="V214" s="349">
        <f t="shared" si="25"/>
        <v>0</v>
      </c>
      <c r="W214" s="349">
        <f t="shared" si="26"/>
        <v>0</v>
      </c>
      <c r="X214" s="349">
        <f t="shared" si="27"/>
        <v>0</v>
      </c>
      <c r="Y214" s="349">
        <f t="shared" si="28"/>
        <v>0</v>
      </c>
      <c r="Z214" s="348"/>
      <c r="AA214" s="348"/>
      <c r="AB214" s="348"/>
      <c r="AC214" s="351"/>
      <c r="AD214"/>
      <c r="AE214"/>
      <c r="AF214"/>
    </row>
    <row r="215" spans="1:32" x14ac:dyDescent="0.25">
      <c r="A215" s="348"/>
      <c r="B215" s="350">
        <v>2.2592427579073231E-3</v>
      </c>
      <c r="C215" s="350">
        <v>-0.14753215524524388</v>
      </c>
      <c r="D215" s="350"/>
      <c r="E215" s="350"/>
      <c r="F215" s="350">
        <v>8.8322638477223159E-2</v>
      </c>
      <c r="G215" s="348"/>
      <c r="H215" s="349">
        <f t="shared" si="21"/>
        <v>0</v>
      </c>
      <c r="I215" s="348"/>
      <c r="J215" s="1"/>
      <c r="K215" s="348"/>
      <c r="L215" s="1"/>
      <c r="M215" s="348"/>
      <c r="N215" s="348"/>
      <c r="O215" s="348"/>
      <c r="P215" s="348"/>
      <c r="Q215" s="347"/>
      <c r="R215" s="349">
        <f t="shared" si="29"/>
        <v>0</v>
      </c>
      <c r="S215" s="349">
        <f t="shared" si="22"/>
        <v>0</v>
      </c>
      <c r="T215" s="349">
        <f t="shared" si="23"/>
        <v>0</v>
      </c>
      <c r="U215" s="349">
        <f t="shared" si="24"/>
        <v>0</v>
      </c>
      <c r="V215" s="349">
        <f t="shared" si="25"/>
        <v>0</v>
      </c>
      <c r="W215" s="349">
        <f t="shared" si="26"/>
        <v>0</v>
      </c>
      <c r="X215" s="349">
        <f t="shared" si="27"/>
        <v>0</v>
      </c>
      <c r="Y215" s="349">
        <f t="shared" si="28"/>
        <v>0</v>
      </c>
      <c r="Z215" s="348"/>
      <c r="AA215" s="348"/>
      <c r="AB215" s="348"/>
      <c r="AC215" s="351"/>
      <c r="AD215"/>
      <c r="AE215"/>
      <c r="AF215"/>
    </row>
    <row r="216" spans="1:32" x14ac:dyDescent="0.25">
      <c r="A216" s="348"/>
      <c r="B216" s="350"/>
      <c r="C216" s="350">
        <v>-3.3186065289117543</v>
      </c>
      <c r="D216" s="350">
        <v>0.2716151992943715</v>
      </c>
      <c r="E216" s="350">
        <v>0.29277023477812292</v>
      </c>
      <c r="F216" s="350">
        <v>8.1732050867641556E-2</v>
      </c>
      <c r="G216" s="348"/>
      <c r="H216" s="349">
        <f t="shared" si="21"/>
        <v>0</v>
      </c>
      <c r="I216" s="348"/>
      <c r="J216" s="1"/>
      <c r="K216" s="348"/>
      <c r="L216" s="1"/>
      <c r="M216" s="348"/>
      <c r="N216" s="348"/>
      <c r="O216" s="348"/>
      <c r="P216" s="348"/>
      <c r="Q216" s="347"/>
      <c r="R216" s="349">
        <f t="shared" si="29"/>
        <v>0</v>
      </c>
      <c r="S216" s="349">
        <f t="shared" si="22"/>
        <v>0</v>
      </c>
      <c r="T216" s="349">
        <f t="shared" si="23"/>
        <v>0</v>
      </c>
      <c r="U216" s="349">
        <f t="shared" si="24"/>
        <v>0</v>
      </c>
      <c r="V216" s="349">
        <f t="shared" si="25"/>
        <v>0</v>
      </c>
      <c r="W216" s="349">
        <f t="shared" si="26"/>
        <v>0</v>
      </c>
      <c r="X216" s="349">
        <f t="shared" si="27"/>
        <v>0</v>
      </c>
      <c r="Y216" s="349">
        <f t="shared" si="28"/>
        <v>0</v>
      </c>
      <c r="Z216" s="348"/>
      <c r="AA216" s="348"/>
      <c r="AB216" s="348"/>
      <c r="AC216" s="351"/>
      <c r="AD216"/>
      <c r="AE216"/>
      <c r="AF216"/>
    </row>
    <row r="217" spans="1:32" x14ac:dyDescent="0.25">
      <c r="A217" s="348"/>
      <c r="B217" s="350"/>
      <c r="C217" s="350">
        <v>-1.0268415752298841</v>
      </c>
      <c r="D217" s="350">
        <v>0.35679206716397333</v>
      </c>
      <c r="E217" s="350">
        <v>0.1456886085751086</v>
      </c>
      <c r="F217" s="350">
        <v>7.7948766836047831E-2</v>
      </c>
      <c r="G217" s="348"/>
      <c r="H217" s="349">
        <f t="shared" si="21"/>
        <v>0</v>
      </c>
      <c r="I217" s="348"/>
      <c r="J217" s="1"/>
      <c r="K217" s="348"/>
      <c r="L217" s="1"/>
      <c r="M217" s="348"/>
      <c r="N217" s="348"/>
      <c r="O217" s="348"/>
      <c r="P217" s="348"/>
      <c r="Q217" s="347"/>
      <c r="R217" s="349">
        <f t="shared" si="29"/>
        <v>0</v>
      </c>
      <c r="S217" s="349">
        <f t="shared" si="22"/>
        <v>0</v>
      </c>
      <c r="T217" s="349">
        <f t="shared" si="23"/>
        <v>0</v>
      </c>
      <c r="U217" s="349">
        <f t="shared" si="24"/>
        <v>0</v>
      </c>
      <c r="V217" s="349">
        <f t="shared" si="25"/>
        <v>0</v>
      </c>
      <c r="W217" s="349">
        <f t="shared" si="26"/>
        <v>0</v>
      </c>
      <c r="X217" s="349">
        <f t="shared" si="27"/>
        <v>0</v>
      </c>
      <c r="Y217" s="349">
        <f t="shared" si="28"/>
        <v>0</v>
      </c>
      <c r="Z217" s="348"/>
      <c r="AA217" s="348"/>
      <c r="AB217" s="348"/>
      <c r="AC217" s="351"/>
      <c r="AD217"/>
      <c r="AE217"/>
      <c r="AF217"/>
    </row>
    <row r="218" spans="1:32" x14ac:dyDescent="0.25">
      <c r="A218" s="348"/>
      <c r="B218" s="350"/>
      <c r="C218" s="350">
        <v>-1.0761984464881358</v>
      </c>
      <c r="D218" s="350">
        <v>3.3558065492383866</v>
      </c>
      <c r="E218" s="350">
        <v>2.6890032001499434E-2</v>
      </c>
      <c r="F218" s="350">
        <v>4.7466515967975985E-2</v>
      </c>
      <c r="G218" s="348"/>
      <c r="H218" s="349">
        <f t="shared" si="21"/>
        <v>0</v>
      </c>
      <c r="I218" s="348"/>
      <c r="J218" s="1"/>
      <c r="K218" s="348"/>
      <c r="L218" s="1"/>
      <c r="M218" s="348"/>
      <c r="N218" s="348"/>
      <c r="O218" s="348"/>
      <c r="P218" s="348"/>
      <c r="Q218" s="347"/>
      <c r="R218" s="349">
        <f t="shared" si="29"/>
        <v>0</v>
      </c>
      <c r="S218" s="349">
        <f t="shared" si="22"/>
        <v>0</v>
      </c>
      <c r="T218" s="349">
        <f t="shared" si="23"/>
        <v>0</v>
      </c>
      <c r="U218" s="349">
        <f t="shared" si="24"/>
        <v>0</v>
      </c>
      <c r="V218" s="349">
        <f t="shared" si="25"/>
        <v>0</v>
      </c>
      <c r="W218" s="349">
        <f t="shared" si="26"/>
        <v>0</v>
      </c>
      <c r="X218" s="349">
        <f t="shared" si="27"/>
        <v>0</v>
      </c>
      <c r="Y218" s="349">
        <f t="shared" si="28"/>
        <v>0</v>
      </c>
      <c r="Z218" s="348"/>
      <c r="AA218" s="348"/>
      <c r="AB218" s="348"/>
      <c r="AC218" s="351"/>
      <c r="AD218"/>
      <c r="AE218"/>
      <c r="AF218"/>
    </row>
    <row r="219" spans="1:32" x14ac:dyDescent="0.25">
      <c r="A219" s="348"/>
      <c r="B219" s="350">
        <v>2.259242757907412E-3</v>
      </c>
      <c r="C219" s="350">
        <v>-0.1475321552452418</v>
      </c>
      <c r="D219" s="350"/>
      <c r="E219" s="350"/>
      <c r="F219" s="350">
        <v>8.8322638477223422E-2</v>
      </c>
      <c r="G219" s="348"/>
      <c r="H219" s="349">
        <f t="shared" si="21"/>
        <v>0</v>
      </c>
      <c r="I219" s="348"/>
      <c r="J219" s="1"/>
      <c r="K219" s="348"/>
      <c r="L219" s="1"/>
      <c r="M219" s="348"/>
      <c r="N219" s="348"/>
      <c r="O219" s="348"/>
      <c r="P219" s="348"/>
      <c r="Q219" s="347"/>
      <c r="R219" s="349">
        <f t="shared" si="29"/>
        <v>0</v>
      </c>
      <c r="S219" s="349">
        <f t="shared" si="22"/>
        <v>0</v>
      </c>
      <c r="T219" s="349">
        <f t="shared" si="23"/>
        <v>0</v>
      </c>
      <c r="U219" s="349">
        <f t="shared" si="24"/>
        <v>0</v>
      </c>
      <c r="V219" s="349">
        <f t="shared" si="25"/>
        <v>0</v>
      </c>
      <c r="W219" s="349">
        <f t="shared" si="26"/>
        <v>0</v>
      </c>
      <c r="X219" s="349">
        <f t="shared" si="27"/>
        <v>0</v>
      </c>
      <c r="Y219" s="349">
        <f t="shared" si="28"/>
        <v>0</v>
      </c>
      <c r="Z219" s="348"/>
      <c r="AA219" s="348"/>
      <c r="AB219" s="348"/>
      <c r="AC219" s="351"/>
      <c r="AD219"/>
      <c r="AE219"/>
      <c r="AF219"/>
    </row>
    <row r="220" spans="1:32" x14ac:dyDescent="0.25">
      <c r="A220" s="348"/>
      <c r="B220" s="350"/>
      <c r="C220" s="350">
        <v>-0.69989818536452642</v>
      </c>
      <c r="D220" s="350"/>
      <c r="E220" s="350">
        <v>0.10586620749873896</v>
      </c>
      <c r="F220" s="350">
        <v>8.1030711502773814E-2</v>
      </c>
      <c r="G220" s="348"/>
      <c r="H220" s="349">
        <f t="shared" si="21"/>
        <v>0</v>
      </c>
      <c r="I220" s="348"/>
      <c r="J220" s="1"/>
      <c r="K220" s="348"/>
      <c r="L220" s="1"/>
      <c r="M220" s="348"/>
      <c r="N220" s="348"/>
      <c r="O220" s="348"/>
      <c r="P220" s="348"/>
      <c r="Q220" s="347"/>
      <c r="R220" s="349">
        <f t="shared" si="29"/>
        <v>0</v>
      </c>
      <c r="S220" s="349">
        <f t="shared" si="22"/>
        <v>0</v>
      </c>
      <c r="T220" s="349">
        <f t="shared" si="23"/>
        <v>0</v>
      </c>
      <c r="U220" s="349">
        <f t="shared" si="24"/>
        <v>0</v>
      </c>
      <c r="V220" s="349">
        <f t="shared" si="25"/>
        <v>0</v>
      </c>
      <c r="W220" s="349">
        <f t="shared" si="26"/>
        <v>0</v>
      </c>
      <c r="X220" s="349">
        <f t="shared" si="27"/>
        <v>0</v>
      </c>
      <c r="Y220" s="349">
        <f t="shared" si="28"/>
        <v>0</v>
      </c>
      <c r="Z220" s="348"/>
      <c r="AA220" s="348"/>
      <c r="AB220" s="348"/>
      <c r="AC220" s="351"/>
      <c r="AD220"/>
      <c r="AE220"/>
      <c r="AF220"/>
    </row>
    <row r="221" spans="1:32" x14ac:dyDescent="0.25">
      <c r="A221" s="348"/>
      <c r="B221" s="350"/>
      <c r="C221" s="350">
        <v>-1.2431434116320805</v>
      </c>
      <c r="D221" s="350">
        <v>0.33174098633998073</v>
      </c>
      <c r="E221" s="350">
        <v>0.17296808999683827</v>
      </c>
      <c r="F221" s="350">
        <v>7.8152307188318934E-2</v>
      </c>
      <c r="G221" s="348"/>
      <c r="H221" s="349">
        <f t="shared" si="21"/>
        <v>0</v>
      </c>
      <c r="I221" s="348"/>
      <c r="J221" s="1"/>
      <c r="K221" s="348"/>
      <c r="L221" s="1"/>
      <c r="M221" s="348"/>
      <c r="N221" s="348"/>
      <c r="O221" s="348"/>
      <c r="P221" s="348"/>
      <c r="Q221" s="347"/>
      <c r="R221" s="349">
        <f t="shared" si="29"/>
        <v>0</v>
      </c>
      <c r="S221" s="349">
        <f t="shared" si="22"/>
        <v>0</v>
      </c>
      <c r="T221" s="349">
        <f t="shared" si="23"/>
        <v>0</v>
      </c>
      <c r="U221" s="349">
        <f t="shared" si="24"/>
        <v>0</v>
      </c>
      <c r="V221" s="349">
        <f t="shared" si="25"/>
        <v>0</v>
      </c>
      <c r="W221" s="349">
        <f t="shared" si="26"/>
        <v>0</v>
      </c>
      <c r="X221" s="349">
        <f t="shared" si="27"/>
        <v>0</v>
      </c>
      <c r="Y221" s="349">
        <f t="shared" si="28"/>
        <v>0</v>
      </c>
      <c r="Z221" s="348"/>
      <c r="AA221" s="348"/>
      <c r="AB221" s="348"/>
      <c r="AC221" s="351"/>
      <c r="AD221"/>
      <c r="AE221"/>
      <c r="AF221"/>
    </row>
    <row r="222" spans="1:32" x14ac:dyDescent="0.25">
      <c r="A222" s="348"/>
      <c r="B222" s="350"/>
      <c r="C222" s="350">
        <v>-904.49404754760565</v>
      </c>
      <c r="D222" s="350">
        <v>14.213805035239881</v>
      </c>
      <c r="E222" s="350"/>
      <c r="F222" s="350">
        <v>0.30188491361217346</v>
      </c>
      <c r="G222" s="348"/>
      <c r="H222" s="349">
        <f t="shared" si="21"/>
        <v>0</v>
      </c>
      <c r="I222" s="348"/>
      <c r="J222" s="1"/>
      <c r="K222" s="348"/>
      <c r="L222" s="1"/>
      <c r="M222" s="348"/>
      <c r="N222" s="348"/>
      <c r="O222" s="348"/>
      <c r="P222" s="348"/>
      <c r="Q222" s="347"/>
      <c r="R222" s="349">
        <f t="shared" si="29"/>
        <v>0</v>
      </c>
      <c r="S222" s="349">
        <f t="shared" si="22"/>
        <v>0</v>
      </c>
      <c r="T222" s="349">
        <f t="shared" si="23"/>
        <v>0</v>
      </c>
      <c r="U222" s="349">
        <f t="shared" si="24"/>
        <v>0</v>
      </c>
      <c r="V222" s="349">
        <f t="shared" si="25"/>
        <v>0</v>
      </c>
      <c r="W222" s="349">
        <f t="shared" si="26"/>
        <v>0</v>
      </c>
      <c r="X222" s="349">
        <f t="shared" si="27"/>
        <v>0</v>
      </c>
      <c r="Y222" s="349">
        <f t="shared" si="28"/>
        <v>0</v>
      </c>
      <c r="Z222" s="348"/>
      <c r="AA222" s="348"/>
      <c r="AB222" s="348"/>
      <c r="AC222" s="351"/>
      <c r="AD222"/>
      <c r="AE222"/>
      <c r="AF222"/>
    </row>
    <row r="223" spans="1:32" x14ac:dyDescent="0.25">
      <c r="A223" s="348"/>
      <c r="B223" s="350">
        <v>5.0076964538915106E-4</v>
      </c>
      <c r="C223" s="350">
        <v>-1.2067869656670906</v>
      </c>
      <c r="D223" s="350">
        <v>3.1634555196717136</v>
      </c>
      <c r="E223" s="350">
        <v>8.1945955451681624E-2</v>
      </c>
      <c r="F223" s="350">
        <v>5.0443230664053644E-2</v>
      </c>
      <c r="G223" s="348"/>
      <c r="H223" s="349">
        <f t="shared" si="21"/>
        <v>0</v>
      </c>
      <c r="I223" s="348"/>
      <c r="J223" s="1"/>
      <c r="K223" s="348"/>
      <c r="L223" s="1"/>
      <c r="M223" s="348"/>
      <c r="N223" s="348"/>
      <c r="O223" s="348"/>
      <c r="P223" s="348"/>
      <c r="Q223" s="347"/>
      <c r="R223" s="349">
        <f t="shared" si="29"/>
        <v>0</v>
      </c>
      <c r="S223" s="349">
        <f t="shared" si="22"/>
        <v>0</v>
      </c>
      <c r="T223" s="349">
        <f t="shared" si="23"/>
        <v>0</v>
      </c>
      <c r="U223" s="349">
        <f t="shared" si="24"/>
        <v>0</v>
      </c>
      <c r="V223" s="349">
        <f t="shared" si="25"/>
        <v>0</v>
      </c>
      <c r="W223" s="349">
        <f t="shared" si="26"/>
        <v>0</v>
      </c>
      <c r="X223" s="349">
        <f t="shared" si="27"/>
        <v>0</v>
      </c>
      <c r="Y223" s="349">
        <f t="shared" si="28"/>
        <v>0</v>
      </c>
      <c r="Z223" s="348"/>
      <c r="AA223" s="348"/>
      <c r="AB223" s="348"/>
      <c r="AC223" s="351"/>
      <c r="AD223"/>
      <c r="AE223"/>
      <c r="AF223"/>
    </row>
    <row r="224" spans="1:32" x14ac:dyDescent="0.25">
      <c r="A224" s="348"/>
      <c r="B224" s="350">
        <v>1.6397834306519068E-3</v>
      </c>
      <c r="C224" s="350">
        <v>-1.3163839123616159</v>
      </c>
      <c r="D224" s="350">
        <v>3.416184747031231</v>
      </c>
      <c r="E224" s="350">
        <v>0.10426438092411915</v>
      </c>
      <c r="F224" s="350">
        <v>5.1346792776677072E-2</v>
      </c>
      <c r="G224" s="348"/>
      <c r="H224" s="349">
        <f t="shared" si="21"/>
        <v>0</v>
      </c>
      <c r="I224" s="348"/>
      <c r="J224" s="1"/>
      <c r="K224" s="348"/>
      <c r="L224" s="1"/>
      <c r="M224" s="348"/>
      <c r="N224" s="348"/>
      <c r="O224" s="348"/>
      <c r="P224" s="348"/>
      <c r="Q224" s="347"/>
      <c r="R224" s="349">
        <f t="shared" si="29"/>
        <v>0</v>
      </c>
      <c r="S224" s="349">
        <f t="shared" si="22"/>
        <v>0</v>
      </c>
      <c r="T224" s="349">
        <f t="shared" si="23"/>
        <v>0</v>
      </c>
      <c r="U224" s="349">
        <f t="shared" si="24"/>
        <v>0</v>
      </c>
      <c r="V224" s="349">
        <f t="shared" si="25"/>
        <v>0</v>
      </c>
      <c r="W224" s="349">
        <f t="shared" si="26"/>
        <v>0</v>
      </c>
      <c r="X224" s="349">
        <f t="shared" si="27"/>
        <v>0</v>
      </c>
      <c r="Y224" s="349">
        <f t="shared" si="28"/>
        <v>0</v>
      </c>
      <c r="Z224" s="348"/>
      <c r="AA224" s="348"/>
      <c r="AB224" s="348"/>
      <c r="AC224" s="351"/>
      <c r="AD224"/>
      <c r="AE224"/>
      <c r="AF224"/>
    </row>
    <row r="225" spans="1:32" x14ac:dyDescent="0.25">
      <c r="A225" s="348"/>
      <c r="B225" s="350">
        <v>2.7359301216061372E-3</v>
      </c>
      <c r="C225" s="350">
        <v>-5.8090920426210175</v>
      </c>
      <c r="D225" s="350"/>
      <c r="E225" s="350">
        <v>0.45953670959870063</v>
      </c>
      <c r="F225" s="350">
        <v>9.1458690372853368E-2</v>
      </c>
      <c r="G225" s="348"/>
      <c r="H225" s="349">
        <f t="shared" si="21"/>
        <v>0</v>
      </c>
      <c r="I225" s="348"/>
      <c r="J225" s="1"/>
      <c r="K225" s="348"/>
      <c r="L225" s="1"/>
      <c r="M225" s="348"/>
      <c r="N225" s="348"/>
      <c r="O225" s="348"/>
      <c r="P225" s="348"/>
      <c r="Q225" s="347"/>
      <c r="R225" s="349">
        <f t="shared" si="29"/>
        <v>0</v>
      </c>
      <c r="S225" s="349">
        <f t="shared" si="22"/>
        <v>0</v>
      </c>
      <c r="T225" s="349">
        <f t="shared" si="23"/>
        <v>0</v>
      </c>
      <c r="U225" s="349">
        <f t="shared" si="24"/>
        <v>0</v>
      </c>
      <c r="V225" s="349">
        <f t="shared" si="25"/>
        <v>0</v>
      </c>
      <c r="W225" s="349">
        <f t="shared" si="26"/>
        <v>0</v>
      </c>
      <c r="X225" s="349">
        <f t="shared" si="27"/>
        <v>0</v>
      </c>
      <c r="Y225" s="349">
        <f t="shared" si="28"/>
        <v>0</v>
      </c>
      <c r="Z225" s="348"/>
      <c r="AA225" s="348"/>
      <c r="AB225" s="348"/>
      <c r="AC225" s="351"/>
      <c r="AD225"/>
      <c r="AE225"/>
      <c r="AF225"/>
    </row>
    <row r="226" spans="1:32" x14ac:dyDescent="0.25">
      <c r="A226" s="348"/>
      <c r="B226" s="350">
        <v>2.259242757907386E-3</v>
      </c>
      <c r="C226" s="350">
        <v>-0.1475321552452441</v>
      </c>
      <c r="D226" s="350"/>
      <c r="E226" s="350"/>
      <c r="F226" s="350">
        <v>8.8322638477223395E-2</v>
      </c>
      <c r="G226" s="348"/>
      <c r="H226" s="349">
        <f t="shared" si="21"/>
        <v>0</v>
      </c>
      <c r="I226" s="348"/>
      <c r="J226" s="1"/>
      <c r="K226" s="348"/>
      <c r="L226" s="1"/>
      <c r="M226" s="348"/>
      <c r="N226" s="348"/>
      <c r="O226" s="348"/>
      <c r="P226" s="348"/>
      <c r="Q226" s="347"/>
      <c r="R226" s="349">
        <f t="shared" si="29"/>
        <v>0</v>
      </c>
      <c r="S226" s="349">
        <f t="shared" si="22"/>
        <v>0</v>
      </c>
      <c r="T226" s="349">
        <f t="shared" si="23"/>
        <v>0</v>
      </c>
      <c r="U226" s="349">
        <f t="shared" si="24"/>
        <v>0</v>
      </c>
      <c r="V226" s="349">
        <f t="shared" si="25"/>
        <v>0</v>
      </c>
      <c r="W226" s="349">
        <f t="shared" si="26"/>
        <v>0</v>
      </c>
      <c r="X226" s="349">
        <f t="shared" si="27"/>
        <v>0</v>
      </c>
      <c r="Y226" s="349">
        <f t="shared" si="28"/>
        <v>0</v>
      </c>
      <c r="Z226" s="348"/>
      <c r="AA226" s="348"/>
      <c r="AB226" s="348"/>
      <c r="AC226" s="351"/>
      <c r="AD226"/>
      <c r="AE226"/>
      <c r="AF226"/>
    </row>
    <row r="227" spans="1:32" x14ac:dyDescent="0.25">
      <c r="A227" s="348"/>
      <c r="B227" s="350"/>
      <c r="C227" s="350">
        <v>-0.62670997133978701</v>
      </c>
      <c r="D227" s="350">
        <v>2.3802637401805171</v>
      </c>
      <c r="E227" s="350">
        <v>3.7437384592453798E-2</v>
      </c>
      <c r="F227" s="350">
        <v>5.3910869028744007E-2</v>
      </c>
      <c r="G227" s="348"/>
      <c r="H227" s="349">
        <f t="shared" si="21"/>
        <v>0</v>
      </c>
      <c r="I227" s="348"/>
      <c r="J227" s="1"/>
      <c r="K227" s="348"/>
      <c r="L227" s="1"/>
      <c r="M227" s="348"/>
      <c r="N227" s="348"/>
      <c r="O227" s="348"/>
      <c r="P227" s="348"/>
      <c r="Q227" s="347"/>
      <c r="R227" s="349">
        <f t="shared" si="29"/>
        <v>0</v>
      </c>
      <c r="S227" s="349">
        <f t="shared" si="22"/>
        <v>0</v>
      </c>
      <c r="T227" s="349">
        <f t="shared" si="23"/>
        <v>0</v>
      </c>
      <c r="U227" s="349">
        <f t="shared" si="24"/>
        <v>0</v>
      </c>
      <c r="V227" s="349">
        <f t="shared" si="25"/>
        <v>0</v>
      </c>
      <c r="W227" s="349">
        <f t="shared" si="26"/>
        <v>0</v>
      </c>
      <c r="X227" s="349">
        <f t="shared" si="27"/>
        <v>0</v>
      </c>
      <c r="Y227" s="349">
        <f t="shared" si="28"/>
        <v>0</v>
      </c>
      <c r="Z227" s="348"/>
      <c r="AA227" s="348"/>
      <c r="AB227" s="348"/>
      <c r="AC227" s="351"/>
      <c r="AD227"/>
      <c r="AE227"/>
      <c r="AF227"/>
    </row>
    <row r="228" spans="1:32" x14ac:dyDescent="0.25">
      <c r="A228" s="348"/>
      <c r="B228" s="350">
        <v>7.8098391342198425E-3</v>
      </c>
      <c r="C228" s="350">
        <v>-1.4945218083821907</v>
      </c>
      <c r="D228" s="350">
        <v>7.7825862305269471</v>
      </c>
      <c r="E228" s="350"/>
      <c r="F228" s="350"/>
      <c r="G228" s="348"/>
      <c r="H228" s="349">
        <f t="shared" si="21"/>
        <v>0</v>
      </c>
      <c r="I228" s="348"/>
      <c r="J228" s="1"/>
      <c r="K228" s="348"/>
      <c r="L228" s="1"/>
      <c r="M228" s="348"/>
      <c r="N228" s="348"/>
      <c r="O228" s="348"/>
      <c r="P228" s="348"/>
      <c r="Q228" s="347"/>
      <c r="R228" s="349">
        <f t="shared" si="29"/>
        <v>0</v>
      </c>
      <c r="S228" s="349">
        <f t="shared" si="22"/>
        <v>0</v>
      </c>
      <c r="T228" s="349">
        <f t="shared" si="23"/>
        <v>0</v>
      </c>
      <c r="U228" s="349">
        <f t="shared" si="24"/>
        <v>0</v>
      </c>
      <c r="V228" s="349">
        <f t="shared" si="25"/>
        <v>0</v>
      </c>
      <c r="W228" s="349">
        <f t="shared" si="26"/>
        <v>0</v>
      </c>
      <c r="X228" s="349">
        <f t="shared" si="27"/>
        <v>0</v>
      </c>
      <c r="Y228" s="349">
        <f t="shared" si="28"/>
        <v>0</v>
      </c>
      <c r="Z228" s="348"/>
      <c r="AA228" s="348"/>
      <c r="AB228" s="348"/>
      <c r="AC228" s="351"/>
      <c r="AD228"/>
      <c r="AE228"/>
      <c r="AF228"/>
    </row>
    <row r="229" spans="1:32" x14ac:dyDescent="0.25">
      <c r="A229" s="348"/>
      <c r="B229" s="350">
        <v>2.2592427579072962E-3</v>
      </c>
      <c r="C229" s="350">
        <v>-0.14753215524524588</v>
      </c>
      <c r="D229" s="350"/>
      <c r="E229" s="350"/>
      <c r="F229" s="350">
        <v>8.8322638477223117E-2</v>
      </c>
      <c r="G229" s="348"/>
      <c r="H229" s="349">
        <f t="shared" si="21"/>
        <v>0</v>
      </c>
      <c r="I229" s="348"/>
      <c r="J229" s="1"/>
      <c r="K229" s="348"/>
      <c r="L229" s="1"/>
      <c r="M229" s="348"/>
      <c r="N229" s="348"/>
      <c r="O229" s="348"/>
      <c r="P229" s="348"/>
      <c r="Q229" s="347"/>
      <c r="R229" s="349">
        <f t="shared" si="29"/>
        <v>0</v>
      </c>
      <c r="S229" s="349">
        <f t="shared" si="22"/>
        <v>0</v>
      </c>
      <c r="T229" s="349">
        <f t="shared" si="23"/>
        <v>0</v>
      </c>
      <c r="U229" s="349">
        <f t="shared" si="24"/>
        <v>0</v>
      </c>
      <c r="V229" s="349">
        <f t="shared" si="25"/>
        <v>0</v>
      </c>
      <c r="W229" s="349">
        <f t="shared" si="26"/>
        <v>0</v>
      </c>
      <c r="X229" s="349">
        <f t="shared" si="27"/>
        <v>0</v>
      </c>
      <c r="Y229" s="349">
        <f t="shared" si="28"/>
        <v>0</v>
      </c>
      <c r="Z229" s="348"/>
      <c r="AA229" s="348"/>
      <c r="AB229" s="348"/>
      <c r="AC229" s="351"/>
      <c r="AD229"/>
      <c r="AE229"/>
      <c r="AF229"/>
    </row>
    <row r="230" spans="1:32" x14ac:dyDescent="0.25">
      <c r="A230" s="348"/>
      <c r="B230" s="350"/>
      <c r="C230" s="350">
        <v>-1.0268415752298854</v>
      </c>
      <c r="D230" s="350">
        <v>0.35679206716398909</v>
      </c>
      <c r="E230" s="350">
        <v>0.14568860857510932</v>
      </c>
      <c r="F230" s="350">
        <v>7.794876683604765E-2</v>
      </c>
      <c r="G230" s="348"/>
      <c r="H230" s="349">
        <f t="shared" si="21"/>
        <v>0</v>
      </c>
      <c r="I230" s="348"/>
      <c r="J230" s="1"/>
      <c r="K230" s="348"/>
      <c r="L230" s="1"/>
      <c r="M230" s="348"/>
      <c r="N230" s="348"/>
      <c r="O230" s="348"/>
      <c r="P230" s="348"/>
      <c r="Q230" s="347"/>
      <c r="R230" s="349">
        <f t="shared" si="29"/>
        <v>0</v>
      </c>
      <c r="S230" s="349">
        <f t="shared" si="22"/>
        <v>0</v>
      </c>
      <c r="T230" s="349">
        <f t="shared" si="23"/>
        <v>0</v>
      </c>
      <c r="U230" s="349">
        <f t="shared" si="24"/>
        <v>0</v>
      </c>
      <c r="V230" s="349">
        <f t="shared" si="25"/>
        <v>0</v>
      </c>
      <c r="W230" s="349">
        <f t="shared" si="26"/>
        <v>0</v>
      </c>
      <c r="X230" s="349">
        <f t="shared" si="27"/>
        <v>0</v>
      </c>
      <c r="Y230" s="349">
        <f t="shared" si="28"/>
        <v>0</v>
      </c>
      <c r="Z230" s="348"/>
      <c r="AA230" s="348"/>
      <c r="AB230" s="348"/>
      <c r="AC230" s="351"/>
      <c r="AD230"/>
      <c r="AE230"/>
      <c r="AF230"/>
    </row>
    <row r="231" spans="1:32" x14ac:dyDescent="0.25">
      <c r="A231" s="348"/>
      <c r="B231" s="350">
        <v>2.2592427579073882E-3</v>
      </c>
      <c r="C231" s="350">
        <v>-0.14753215524524199</v>
      </c>
      <c r="D231" s="350"/>
      <c r="E231" s="350"/>
      <c r="F231" s="350">
        <v>8.8322638477223325E-2</v>
      </c>
      <c r="G231" s="348"/>
      <c r="H231" s="349">
        <f t="shared" si="21"/>
        <v>0</v>
      </c>
      <c r="I231" s="348"/>
      <c r="J231" s="1"/>
      <c r="K231" s="348"/>
      <c r="L231" s="1"/>
      <c r="M231" s="348"/>
      <c r="N231" s="348"/>
      <c r="O231" s="348"/>
      <c r="P231" s="348"/>
      <c r="Q231" s="347"/>
      <c r="R231" s="349">
        <f t="shared" si="29"/>
        <v>0</v>
      </c>
      <c r="S231" s="349">
        <f t="shared" si="22"/>
        <v>0</v>
      </c>
      <c r="T231" s="349">
        <f t="shared" si="23"/>
        <v>0</v>
      </c>
      <c r="U231" s="349">
        <f t="shared" si="24"/>
        <v>0</v>
      </c>
      <c r="V231" s="349">
        <f t="shared" si="25"/>
        <v>0</v>
      </c>
      <c r="W231" s="349">
        <f t="shared" si="26"/>
        <v>0</v>
      </c>
      <c r="X231" s="349">
        <f t="shared" si="27"/>
        <v>0</v>
      </c>
      <c r="Y231" s="349">
        <f t="shared" si="28"/>
        <v>0</v>
      </c>
      <c r="Z231" s="348"/>
      <c r="AA231" s="348"/>
      <c r="AB231" s="348"/>
      <c r="AC231" s="351"/>
      <c r="AD231"/>
      <c r="AE231"/>
      <c r="AF231"/>
    </row>
    <row r="232" spans="1:32" x14ac:dyDescent="0.25">
      <c r="A232" s="348"/>
      <c r="B232" s="350">
        <v>7.2942663617208163E-4</v>
      </c>
      <c r="C232" s="350">
        <v>-0.75969131451432337</v>
      </c>
      <c r="D232" s="350">
        <v>2.6516658566207281</v>
      </c>
      <c r="E232" s="350">
        <v>6.5096230438643252E-2</v>
      </c>
      <c r="F232" s="350">
        <v>5.308499001550851E-2</v>
      </c>
      <c r="G232" s="348"/>
      <c r="H232" s="349">
        <f t="shared" si="21"/>
        <v>0</v>
      </c>
      <c r="I232" s="348"/>
      <c r="J232" s="1"/>
      <c r="K232" s="348"/>
      <c r="L232" s="1"/>
      <c r="M232" s="348"/>
      <c r="N232" s="348"/>
      <c r="O232" s="348"/>
      <c r="P232" s="348"/>
      <c r="Q232" s="347"/>
      <c r="R232" s="349">
        <f t="shared" si="29"/>
        <v>0</v>
      </c>
      <c r="S232" s="349">
        <f t="shared" si="22"/>
        <v>0</v>
      </c>
      <c r="T232" s="349">
        <f t="shared" si="23"/>
        <v>0</v>
      </c>
      <c r="U232" s="349">
        <f t="shared" si="24"/>
        <v>0</v>
      </c>
      <c r="V232" s="349">
        <f t="shared" si="25"/>
        <v>0</v>
      </c>
      <c r="W232" s="349">
        <f t="shared" si="26"/>
        <v>0</v>
      </c>
      <c r="X232" s="349">
        <f t="shared" si="27"/>
        <v>0</v>
      </c>
      <c r="Y232" s="349">
        <f t="shared" si="28"/>
        <v>0</v>
      </c>
      <c r="Z232" s="348"/>
      <c r="AA232" s="348"/>
      <c r="AB232" s="348"/>
      <c r="AC232" s="351"/>
      <c r="AD232"/>
      <c r="AE232"/>
      <c r="AF232"/>
    </row>
    <row r="233" spans="1:32" x14ac:dyDescent="0.25">
      <c r="A233" s="348"/>
      <c r="B233" s="350"/>
      <c r="C233" s="350">
        <v>-0.59362303172277842</v>
      </c>
      <c r="D233" s="350">
        <v>2.4443704920096248</v>
      </c>
      <c r="E233" s="350">
        <v>5.0062896240480485E-2</v>
      </c>
      <c r="F233" s="350">
        <v>5.1408912099875595E-2</v>
      </c>
      <c r="G233" s="348"/>
      <c r="H233" s="349">
        <f t="shared" si="21"/>
        <v>0</v>
      </c>
      <c r="I233" s="348"/>
      <c r="J233" s="1"/>
      <c r="K233" s="348"/>
      <c r="L233" s="1"/>
      <c r="M233" s="348"/>
      <c r="N233" s="348"/>
      <c r="O233" s="348"/>
      <c r="P233" s="348"/>
      <c r="Q233" s="347"/>
      <c r="R233" s="349">
        <f t="shared" si="29"/>
        <v>0</v>
      </c>
      <c r="S233" s="349">
        <f t="shared" si="22"/>
        <v>0</v>
      </c>
      <c r="T233" s="349">
        <f t="shared" si="23"/>
        <v>0</v>
      </c>
      <c r="U233" s="349">
        <f t="shared" si="24"/>
        <v>0</v>
      </c>
      <c r="V233" s="349">
        <f t="shared" si="25"/>
        <v>0</v>
      </c>
      <c r="W233" s="349">
        <f t="shared" si="26"/>
        <v>0</v>
      </c>
      <c r="X233" s="349">
        <f t="shared" si="27"/>
        <v>0</v>
      </c>
      <c r="Y233" s="349">
        <f t="shared" si="28"/>
        <v>0</v>
      </c>
      <c r="Z233" s="348"/>
      <c r="AA233" s="348"/>
      <c r="AB233" s="348"/>
      <c r="AC233" s="351"/>
      <c r="AD233"/>
      <c r="AE233"/>
      <c r="AF233"/>
    </row>
    <row r="234" spans="1:32" x14ac:dyDescent="0.25">
      <c r="A234" s="348"/>
      <c r="B234" s="350">
        <v>1.0420165177792366E-3</v>
      </c>
      <c r="C234" s="350">
        <v>-1.221304556233834</v>
      </c>
      <c r="D234" s="350">
        <v>3.3710251889608682</v>
      </c>
      <c r="E234" s="350">
        <v>8.1244339128775045E-2</v>
      </c>
      <c r="F234" s="350">
        <v>5.0019603957154428E-2</v>
      </c>
      <c r="G234" s="348"/>
      <c r="H234" s="349">
        <f t="shared" si="21"/>
        <v>0</v>
      </c>
      <c r="I234" s="348"/>
      <c r="J234" s="1"/>
      <c r="K234" s="348"/>
      <c r="L234" s="1"/>
      <c r="M234" s="348"/>
      <c r="N234" s="348"/>
      <c r="O234" s="348"/>
      <c r="P234" s="348"/>
      <c r="Q234" s="347"/>
      <c r="R234" s="349">
        <f t="shared" si="29"/>
        <v>0</v>
      </c>
      <c r="S234" s="349">
        <f t="shared" si="22"/>
        <v>0</v>
      </c>
      <c r="T234" s="349">
        <f t="shared" si="23"/>
        <v>0</v>
      </c>
      <c r="U234" s="349">
        <f t="shared" si="24"/>
        <v>0</v>
      </c>
      <c r="V234" s="349">
        <f t="shared" si="25"/>
        <v>0</v>
      </c>
      <c r="W234" s="349">
        <f t="shared" si="26"/>
        <v>0</v>
      </c>
      <c r="X234" s="349">
        <f t="shared" si="27"/>
        <v>0</v>
      </c>
      <c r="Y234" s="349">
        <f t="shared" si="28"/>
        <v>0</v>
      </c>
      <c r="Z234" s="348"/>
      <c r="AA234" s="348"/>
      <c r="AB234" s="348"/>
      <c r="AC234" s="351"/>
      <c r="AD234"/>
      <c r="AE234"/>
      <c r="AF234"/>
    </row>
    <row r="235" spans="1:32" x14ac:dyDescent="0.25">
      <c r="A235" s="348"/>
      <c r="B235" s="350">
        <v>3.1789015173958814E-3</v>
      </c>
      <c r="C235" s="350">
        <v>-0.50142766438879771</v>
      </c>
      <c r="D235" s="350">
        <v>1.4447808067393952</v>
      </c>
      <c r="E235" s="350">
        <v>8.1520423381826121E-2</v>
      </c>
      <c r="F235" s="350">
        <v>7.3385932389329694E-2</v>
      </c>
      <c r="G235" s="348"/>
      <c r="H235" s="349">
        <f t="shared" si="21"/>
        <v>0</v>
      </c>
      <c r="I235" s="348"/>
      <c r="J235" s="1"/>
      <c r="K235" s="348"/>
      <c r="L235" s="1"/>
      <c r="M235" s="348"/>
      <c r="N235" s="348"/>
      <c r="O235" s="348"/>
      <c r="P235" s="348"/>
      <c r="Q235" s="347"/>
      <c r="R235" s="349">
        <f t="shared" si="29"/>
        <v>0</v>
      </c>
      <c r="S235" s="349">
        <f t="shared" si="22"/>
        <v>0</v>
      </c>
      <c r="T235" s="349">
        <f t="shared" si="23"/>
        <v>0</v>
      </c>
      <c r="U235" s="349">
        <f t="shared" si="24"/>
        <v>0</v>
      </c>
      <c r="V235" s="349">
        <f t="shared" si="25"/>
        <v>0</v>
      </c>
      <c r="W235" s="349">
        <f t="shared" si="26"/>
        <v>0</v>
      </c>
      <c r="X235" s="349">
        <f t="shared" si="27"/>
        <v>0</v>
      </c>
      <c r="Y235" s="349">
        <f t="shared" si="28"/>
        <v>0</v>
      </c>
      <c r="Z235" s="348"/>
      <c r="AA235" s="348"/>
      <c r="AB235" s="348"/>
      <c r="AC235" s="351"/>
      <c r="AD235"/>
      <c r="AE235"/>
      <c r="AF235"/>
    </row>
    <row r="236" spans="1:32" x14ac:dyDescent="0.25">
      <c r="A236" s="348"/>
      <c r="B236" s="350"/>
      <c r="C236" s="350">
        <v>-1.1323670752287636</v>
      </c>
      <c r="D236" s="350">
        <v>2.6875370736448567</v>
      </c>
      <c r="E236" s="350">
        <v>8.1539677506993216E-2</v>
      </c>
      <c r="F236" s="350">
        <v>5.4060209752973001E-2</v>
      </c>
      <c r="G236" s="348"/>
      <c r="H236" s="349">
        <f t="shared" si="21"/>
        <v>0</v>
      </c>
      <c r="I236" s="348"/>
      <c r="J236" s="1"/>
      <c r="K236" s="348"/>
      <c r="L236" s="1"/>
      <c r="M236" s="348"/>
      <c r="N236" s="348"/>
      <c r="O236" s="348"/>
      <c r="P236" s="348"/>
      <c r="Q236" s="347"/>
      <c r="R236" s="349">
        <f t="shared" si="29"/>
        <v>0</v>
      </c>
      <c r="S236" s="349">
        <f t="shared" si="22"/>
        <v>0</v>
      </c>
      <c r="T236" s="349">
        <f t="shared" si="23"/>
        <v>0</v>
      </c>
      <c r="U236" s="349">
        <f t="shared" si="24"/>
        <v>0</v>
      </c>
      <c r="V236" s="349">
        <f t="shared" si="25"/>
        <v>0</v>
      </c>
      <c r="W236" s="349">
        <f t="shared" si="26"/>
        <v>0</v>
      </c>
      <c r="X236" s="349">
        <f t="shared" si="27"/>
        <v>0</v>
      </c>
      <c r="Y236" s="349">
        <f t="shared" si="28"/>
        <v>0</v>
      </c>
      <c r="Z236" s="348"/>
      <c r="AA236" s="348"/>
      <c r="AB236" s="348"/>
      <c r="AC236" s="351"/>
      <c r="AD236"/>
      <c r="AE236"/>
      <c r="AF236"/>
    </row>
    <row r="237" spans="1:32" x14ac:dyDescent="0.25">
      <c r="A237" s="348"/>
      <c r="B237" s="350"/>
      <c r="C237" s="350">
        <v>-2.8810581163927274</v>
      </c>
      <c r="D237" s="350"/>
      <c r="E237" s="350">
        <v>0.28648119376473064</v>
      </c>
      <c r="F237" s="350">
        <v>8.3431032154177326E-2</v>
      </c>
      <c r="G237" s="348"/>
      <c r="H237" s="349">
        <f t="shared" si="21"/>
        <v>0</v>
      </c>
      <c r="I237" s="348"/>
      <c r="J237" s="1"/>
      <c r="K237" s="348"/>
      <c r="L237" s="1"/>
      <c r="M237" s="348"/>
      <c r="N237" s="348"/>
      <c r="O237" s="348"/>
      <c r="P237" s="348"/>
      <c r="Q237" s="347"/>
      <c r="R237" s="349">
        <f t="shared" si="29"/>
        <v>0</v>
      </c>
      <c r="S237" s="349">
        <f t="shared" si="22"/>
        <v>0</v>
      </c>
      <c r="T237" s="349">
        <f t="shared" si="23"/>
        <v>0</v>
      </c>
      <c r="U237" s="349">
        <f t="shared" si="24"/>
        <v>0</v>
      </c>
      <c r="V237" s="349">
        <f t="shared" si="25"/>
        <v>0</v>
      </c>
      <c r="W237" s="349">
        <f t="shared" si="26"/>
        <v>0</v>
      </c>
      <c r="X237" s="349">
        <f t="shared" si="27"/>
        <v>0</v>
      </c>
      <c r="Y237" s="349">
        <f t="shared" si="28"/>
        <v>0</v>
      </c>
      <c r="Z237" s="348"/>
      <c r="AA237" s="348"/>
      <c r="AB237" s="348"/>
      <c r="AC237" s="351"/>
      <c r="AD237"/>
      <c r="AE237"/>
      <c r="AF237"/>
    </row>
    <row r="238" spans="1:32" x14ac:dyDescent="0.25">
      <c r="A238" s="348"/>
      <c r="B238" s="350"/>
      <c r="C238" s="350">
        <v>4.2096826921182676E-2</v>
      </c>
      <c r="D238" s="350">
        <v>1.1945686983065211</v>
      </c>
      <c r="E238" s="350">
        <v>0.21805514366024542</v>
      </c>
      <c r="F238" s="350">
        <v>3.3373631339270612E-2</v>
      </c>
      <c r="G238" s="348"/>
      <c r="H238" s="349">
        <f t="shared" si="21"/>
        <v>0</v>
      </c>
      <c r="I238" s="348"/>
      <c r="J238" s="1"/>
      <c r="K238" s="348"/>
      <c r="L238" s="1"/>
      <c r="M238" s="348"/>
      <c r="N238" s="348"/>
      <c r="O238" s="348"/>
      <c r="P238" s="348"/>
      <c r="Q238" s="347"/>
      <c r="R238" s="349">
        <f t="shared" si="29"/>
        <v>0</v>
      </c>
      <c r="S238" s="349">
        <f t="shared" si="22"/>
        <v>0</v>
      </c>
      <c r="T238" s="349">
        <f t="shared" si="23"/>
        <v>0</v>
      </c>
      <c r="U238" s="349">
        <f t="shared" si="24"/>
        <v>0</v>
      </c>
      <c r="V238" s="349">
        <f t="shared" si="25"/>
        <v>0</v>
      </c>
      <c r="W238" s="349">
        <f t="shared" si="26"/>
        <v>0</v>
      </c>
      <c r="X238" s="349">
        <f t="shared" si="27"/>
        <v>0</v>
      </c>
      <c r="Y238" s="349">
        <f t="shared" si="28"/>
        <v>0</v>
      </c>
      <c r="Z238" s="348"/>
      <c r="AA238" s="348"/>
      <c r="AB238" s="348"/>
      <c r="AC238" s="351"/>
      <c r="AD238"/>
      <c r="AE238"/>
      <c r="AF238"/>
    </row>
    <row r="239" spans="1:32" x14ac:dyDescent="0.25">
      <c r="A239" s="348"/>
      <c r="B239" s="350">
        <v>1.5362409848115003E-3</v>
      </c>
      <c r="C239" s="350">
        <v>-0.24283113266765999</v>
      </c>
      <c r="D239" s="350">
        <v>2.9108035888472461</v>
      </c>
      <c r="E239" s="350">
        <v>1.1208616171243611E-2</v>
      </c>
      <c r="F239" s="350">
        <v>4.1594039941680871E-2</v>
      </c>
      <c r="G239" s="348"/>
      <c r="H239" s="349">
        <f t="shared" si="21"/>
        <v>0</v>
      </c>
      <c r="I239" s="348"/>
      <c r="J239" s="1"/>
      <c r="K239" s="348"/>
      <c r="L239" s="1"/>
      <c r="M239" s="348"/>
      <c r="N239" s="348"/>
      <c r="O239" s="348"/>
      <c r="P239" s="348"/>
      <c r="Q239" s="347"/>
      <c r="R239" s="349">
        <f t="shared" si="29"/>
        <v>0</v>
      </c>
      <c r="S239" s="349">
        <f t="shared" si="22"/>
        <v>0</v>
      </c>
      <c r="T239" s="349">
        <f t="shared" si="23"/>
        <v>0</v>
      </c>
      <c r="U239" s="349">
        <f t="shared" si="24"/>
        <v>0</v>
      </c>
      <c r="V239" s="349">
        <f t="shared" si="25"/>
        <v>0</v>
      </c>
      <c r="W239" s="349">
        <f t="shared" si="26"/>
        <v>0</v>
      </c>
      <c r="X239" s="349">
        <f t="shared" si="27"/>
        <v>0</v>
      </c>
      <c r="Y239" s="349">
        <f t="shared" si="28"/>
        <v>0</v>
      </c>
      <c r="Z239" s="348"/>
      <c r="AA239" s="348"/>
      <c r="AB239" s="348"/>
      <c r="AC239" s="351"/>
      <c r="AD239"/>
      <c r="AE239"/>
      <c r="AF239"/>
    </row>
    <row r="240" spans="1:32" x14ac:dyDescent="0.25">
      <c r="A240" s="348"/>
      <c r="B240" s="350">
        <v>7.9200874745977205E-5</v>
      </c>
      <c r="C240" s="350">
        <v>4.2003719706821332E-2</v>
      </c>
      <c r="D240" s="350">
        <v>1.2015792271237193</v>
      </c>
      <c r="E240" s="350">
        <v>0.22102962129360743</v>
      </c>
      <c r="F240" s="350">
        <v>3.3388073751988906E-2</v>
      </c>
      <c r="G240" s="348"/>
      <c r="H240" s="349">
        <f t="shared" si="21"/>
        <v>0</v>
      </c>
      <c r="I240" s="348"/>
      <c r="J240" s="1"/>
      <c r="K240" s="348"/>
      <c r="L240" s="1"/>
      <c r="M240" s="348"/>
      <c r="N240" s="348"/>
      <c r="O240" s="348"/>
      <c r="P240" s="348"/>
      <c r="Q240" s="347"/>
      <c r="R240" s="349">
        <f t="shared" si="29"/>
        <v>0</v>
      </c>
      <c r="S240" s="349">
        <f t="shared" si="22"/>
        <v>0</v>
      </c>
      <c r="T240" s="349">
        <f t="shared" si="23"/>
        <v>0</v>
      </c>
      <c r="U240" s="349">
        <f t="shared" si="24"/>
        <v>0</v>
      </c>
      <c r="V240" s="349">
        <f t="shared" si="25"/>
        <v>0</v>
      </c>
      <c r="W240" s="349">
        <f t="shared" si="26"/>
        <v>0</v>
      </c>
      <c r="X240" s="349">
        <f t="shared" si="27"/>
        <v>0</v>
      </c>
      <c r="Y240" s="349">
        <f t="shared" si="28"/>
        <v>0</v>
      </c>
      <c r="Z240" s="348"/>
      <c r="AA240" s="348"/>
      <c r="AB240" s="348"/>
      <c r="AC240" s="351"/>
      <c r="AD240"/>
      <c r="AE240"/>
      <c r="AF240"/>
    </row>
    <row r="241" spans="1:32" x14ac:dyDescent="0.25">
      <c r="A241" s="348"/>
      <c r="B241" s="350">
        <v>9.8988862254382245E-3</v>
      </c>
      <c r="C241" s="350">
        <v>5.1811426733076107E-3</v>
      </c>
      <c r="D241" s="350">
        <v>0.41136072466772994</v>
      </c>
      <c r="E241" s="350">
        <v>7.7552162415968871E-3</v>
      </c>
      <c r="F241" s="350">
        <v>0.10483136633560507</v>
      </c>
      <c r="G241" s="348"/>
      <c r="H241" s="349">
        <f t="shared" si="21"/>
        <v>0</v>
      </c>
      <c r="I241" s="348"/>
      <c r="J241" s="1"/>
      <c r="K241" s="348"/>
      <c r="L241" s="1"/>
      <c r="M241" s="348"/>
      <c r="N241" s="348"/>
      <c r="O241" s="348"/>
      <c r="P241" s="348"/>
      <c r="Q241" s="347"/>
      <c r="R241" s="349">
        <f t="shared" si="29"/>
        <v>0</v>
      </c>
      <c r="S241" s="349">
        <f t="shared" si="22"/>
        <v>0</v>
      </c>
      <c r="T241" s="349">
        <f t="shared" si="23"/>
        <v>0</v>
      </c>
      <c r="U241" s="349">
        <f t="shared" si="24"/>
        <v>0</v>
      </c>
      <c r="V241" s="349">
        <f t="shared" si="25"/>
        <v>0</v>
      </c>
      <c r="W241" s="349">
        <f t="shared" si="26"/>
        <v>0</v>
      </c>
      <c r="X241" s="349">
        <f t="shared" si="27"/>
        <v>0</v>
      </c>
      <c r="Y241" s="349">
        <f t="shared" si="28"/>
        <v>0</v>
      </c>
      <c r="Z241" s="348"/>
      <c r="AA241" s="348"/>
      <c r="AB241" s="348"/>
      <c r="AC241" s="351"/>
      <c r="AD241"/>
      <c r="AE241"/>
      <c r="AF241"/>
    </row>
    <row r="242" spans="1:32" x14ac:dyDescent="0.25">
      <c r="A242" s="348"/>
      <c r="B242" s="350">
        <v>4.9612156089585994E-3</v>
      </c>
      <c r="C242" s="350">
        <v>-0.55274565145817989</v>
      </c>
      <c r="D242" s="350">
        <v>3.2957290313211156</v>
      </c>
      <c r="E242" s="350">
        <v>0.20182332649675311</v>
      </c>
      <c r="F242" s="350">
        <v>4.2139642639815338E-2</v>
      </c>
      <c r="G242" s="348"/>
      <c r="H242" s="349">
        <f t="shared" si="21"/>
        <v>0</v>
      </c>
      <c r="I242" s="348"/>
      <c r="J242" s="1"/>
      <c r="K242" s="348"/>
      <c r="L242" s="1"/>
      <c r="M242" s="348"/>
      <c r="N242" s="348"/>
      <c r="O242" s="348"/>
      <c r="P242" s="348"/>
      <c r="Q242" s="347"/>
      <c r="R242" s="349">
        <f t="shared" si="29"/>
        <v>0</v>
      </c>
      <c r="S242" s="349">
        <f t="shared" si="22"/>
        <v>0</v>
      </c>
      <c r="T242" s="349">
        <f t="shared" si="23"/>
        <v>0</v>
      </c>
      <c r="U242" s="349">
        <f t="shared" si="24"/>
        <v>0</v>
      </c>
      <c r="V242" s="349">
        <f t="shared" si="25"/>
        <v>0</v>
      </c>
      <c r="W242" s="349">
        <f t="shared" si="26"/>
        <v>0</v>
      </c>
      <c r="X242" s="349">
        <f t="shared" si="27"/>
        <v>0</v>
      </c>
      <c r="Y242" s="349">
        <f t="shared" si="28"/>
        <v>0</v>
      </c>
      <c r="Z242" s="348"/>
      <c r="AA242" s="348"/>
      <c r="AB242" s="348"/>
      <c r="AC242" s="351"/>
      <c r="AD242"/>
      <c r="AE242"/>
      <c r="AF242"/>
    </row>
    <row r="243" spans="1:32" x14ac:dyDescent="0.25">
      <c r="A243" s="348"/>
      <c r="B243" s="350"/>
      <c r="C243" s="350">
        <v>4.1096326574828639E-2</v>
      </c>
      <c r="D243" s="350">
        <v>1.0898559495900142</v>
      </c>
      <c r="E243" s="350">
        <v>0.23353629855923752</v>
      </c>
      <c r="F243" s="350">
        <v>3.3984273920041171E-2</v>
      </c>
      <c r="G243" s="348"/>
      <c r="H243" s="349">
        <f t="shared" si="21"/>
        <v>0</v>
      </c>
      <c r="I243" s="348"/>
      <c r="J243" s="1"/>
      <c r="K243" s="348"/>
      <c r="L243" s="1"/>
      <c r="M243" s="348"/>
      <c r="N243" s="348"/>
      <c r="O243" s="348"/>
      <c r="P243" s="348"/>
      <c r="Q243" s="347"/>
      <c r="R243" s="349">
        <f t="shared" si="29"/>
        <v>0</v>
      </c>
      <c r="S243" s="349">
        <f t="shared" si="22"/>
        <v>0</v>
      </c>
      <c r="T243" s="349">
        <f t="shared" si="23"/>
        <v>0</v>
      </c>
      <c r="U243" s="349">
        <f t="shared" si="24"/>
        <v>0</v>
      </c>
      <c r="V243" s="349">
        <f t="shared" si="25"/>
        <v>0</v>
      </c>
      <c r="W243" s="349">
        <f t="shared" si="26"/>
        <v>0</v>
      </c>
      <c r="X243" s="349">
        <f t="shared" si="27"/>
        <v>0</v>
      </c>
      <c r="Y243" s="349">
        <f t="shared" si="28"/>
        <v>0</v>
      </c>
      <c r="Z243" s="348"/>
      <c r="AA243" s="348"/>
      <c r="AB243" s="348"/>
      <c r="AC243" s="351"/>
      <c r="AD243"/>
      <c r="AE243"/>
      <c r="AF243"/>
    </row>
    <row r="244" spans="1:32" x14ac:dyDescent="0.25">
      <c r="A244" s="348"/>
      <c r="B244" s="350">
        <v>4.6210361459213097E-2</v>
      </c>
      <c r="C244" s="350">
        <v>-1.0961366306446128</v>
      </c>
      <c r="D244" s="350">
        <v>13.671272175036211</v>
      </c>
      <c r="E244" s="350">
        <v>0.44446960827401205</v>
      </c>
      <c r="F244" s="350"/>
      <c r="G244" s="348"/>
      <c r="H244" s="349">
        <f t="shared" si="21"/>
        <v>0</v>
      </c>
      <c r="I244" s="348"/>
      <c r="J244" s="1"/>
      <c r="K244" s="348"/>
      <c r="L244" s="1"/>
      <c r="M244" s="348"/>
      <c r="N244" s="348"/>
      <c r="O244" s="348"/>
      <c r="P244" s="348"/>
      <c r="Q244" s="347"/>
      <c r="R244" s="349">
        <f t="shared" si="29"/>
        <v>0</v>
      </c>
      <c r="S244" s="349">
        <f t="shared" si="22"/>
        <v>0</v>
      </c>
      <c r="T244" s="349">
        <f t="shared" si="23"/>
        <v>0</v>
      </c>
      <c r="U244" s="349">
        <f t="shared" si="24"/>
        <v>0</v>
      </c>
      <c r="V244" s="349">
        <f t="shared" si="25"/>
        <v>0</v>
      </c>
      <c r="W244" s="349">
        <f t="shared" si="26"/>
        <v>0</v>
      </c>
      <c r="X244" s="349">
        <f t="shared" si="27"/>
        <v>0</v>
      </c>
      <c r="Y244" s="349">
        <f t="shared" si="28"/>
        <v>0</v>
      </c>
      <c r="Z244" s="348"/>
      <c r="AA244" s="348"/>
      <c r="AB244" s="348"/>
      <c r="AC244" s="351"/>
      <c r="AD244"/>
      <c r="AE244"/>
      <c r="AF244"/>
    </row>
    <row r="245" spans="1:32" x14ac:dyDescent="0.25">
      <c r="A245" s="348"/>
      <c r="B245" s="350">
        <v>3.787911090353889E-2</v>
      </c>
      <c r="C245" s="350">
        <v>-0.49487163357636865</v>
      </c>
      <c r="D245" s="350">
        <v>4.2334019510780347</v>
      </c>
      <c r="E245" s="350">
        <v>0.68098406478316764</v>
      </c>
      <c r="F245" s="350">
        <v>0.10987325184904602</v>
      </c>
      <c r="G245" s="348"/>
      <c r="H245" s="349">
        <f t="shared" si="21"/>
        <v>0</v>
      </c>
      <c r="I245" s="348"/>
      <c r="J245" s="1"/>
      <c r="K245" s="348"/>
      <c r="L245" s="1"/>
      <c r="M245" s="348"/>
      <c r="N245" s="348"/>
      <c r="O245" s="348"/>
      <c r="P245" s="348"/>
      <c r="Q245" s="347"/>
      <c r="R245" s="349">
        <f t="shared" si="29"/>
        <v>0</v>
      </c>
      <c r="S245" s="349">
        <f t="shared" si="22"/>
        <v>0</v>
      </c>
      <c r="T245" s="349">
        <f t="shared" si="23"/>
        <v>0</v>
      </c>
      <c r="U245" s="349">
        <f t="shared" si="24"/>
        <v>0</v>
      </c>
      <c r="V245" s="349">
        <f t="shared" si="25"/>
        <v>0</v>
      </c>
      <c r="W245" s="349">
        <f t="shared" si="26"/>
        <v>0</v>
      </c>
      <c r="X245" s="349">
        <f t="shared" si="27"/>
        <v>0</v>
      </c>
      <c r="Y245" s="349">
        <f t="shared" si="28"/>
        <v>0</v>
      </c>
      <c r="Z245" s="348"/>
      <c r="AA245" s="348"/>
      <c r="AB245" s="348"/>
      <c r="AC245" s="351"/>
      <c r="AD245"/>
      <c r="AE245"/>
      <c r="AF245"/>
    </row>
    <row r="246" spans="1:32" x14ac:dyDescent="0.25">
      <c r="A246" s="348"/>
      <c r="B246" s="350">
        <v>1.0373156402113951E-2</v>
      </c>
      <c r="C246" s="350">
        <v>-1.0515072883155032</v>
      </c>
      <c r="D246" s="350">
        <v>2.2369548714279222</v>
      </c>
      <c r="E246" s="350">
        <v>0.32280372441797145</v>
      </c>
      <c r="F246" s="350">
        <v>8.1512348794976611E-2</v>
      </c>
      <c r="G246" s="348"/>
      <c r="H246" s="349">
        <f t="shared" si="21"/>
        <v>0</v>
      </c>
      <c r="I246" s="348"/>
      <c r="J246" s="1"/>
      <c r="K246" s="348"/>
      <c r="L246" s="1"/>
      <c r="M246" s="348"/>
      <c r="N246" s="348"/>
      <c r="O246" s="348"/>
      <c r="P246" s="348"/>
      <c r="Q246" s="347"/>
      <c r="R246" s="349">
        <f t="shared" si="29"/>
        <v>0</v>
      </c>
      <c r="S246" s="349">
        <f t="shared" si="22"/>
        <v>0</v>
      </c>
      <c r="T246" s="349">
        <f t="shared" si="23"/>
        <v>0</v>
      </c>
      <c r="U246" s="349">
        <f t="shared" si="24"/>
        <v>0</v>
      </c>
      <c r="V246" s="349">
        <f t="shared" si="25"/>
        <v>0</v>
      </c>
      <c r="W246" s="349">
        <f t="shared" si="26"/>
        <v>0</v>
      </c>
      <c r="X246" s="349">
        <f t="shared" si="27"/>
        <v>0</v>
      </c>
      <c r="Y246" s="349">
        <f t="shared" si="28"/>
        <v>0</v>
      </c>
      <c r="Z246" s="348"/>
      <c r="AA246" s="348"/>
      <c r="AB246" s="348"/>
      <c r="AC246" s="351"/>
      <c r="AD246"/>
      <c r="AE246"/>
      <c r="AF246"/>
    </row>
    <row r="247" spans="1:32" x14ac:dyDescent="0.25">
      <c r="A247" s="348"/>
      <c r="B247" s="350"/>
      <c r="C247" s="350">
        <v>-2.127806207215122</v>
      </c>
      <c r="D247" s="350">
        <v>5.2434800161405732</v>
      </c>
      <c r="E247" s="350"/>
      <c r="F247" s="350">
        <v>1.3631782574945003E-2</v>
      </c>
      <c r="G247" s="348"/>
      <c r="H247" s="349">
        <f t="shared" si="21"/>
        <v>0</v>
      </c>
      <c r="I247" s="348"/>
      <c r="J247" s="1"/>
      <c r="K247" s="348"/>
      <c r="L247" s="1"/>
      <c r="M247" s="348"/>
      <c r="N247" s="348"/>
      <c r="O247" s="348"/>
      <c r="P247" s="348"/>
      <c r="Q247" s="347"/>
      <c r="R247" s="349">
        <f t="shared" si="29"/>
        <v>0</v>
      </c>
      <c r="S247" s="349">
        <f t="shared" si="22"/>
        <v>0</v>
      </c>
      <c r="T247" s="349">
        <f t="shared" si="23"/>
        <v>0</v>
      </c>
      <c r="U247" s="349">
        <f t="shared" si="24"/>
        <v>0</v>
      </c>
      <c r="V247" s="349">
        <f t="shared" si="25"/>
        <v>0</v>
      </c>
      <c r="W247" s="349">
        <f t="shared" si="26"/>
        <v>0</v>
      </c>
      <c r="X247" s="349">
        <f t="shared" si="27"/>
        <v>0</v>
      </c>
      <c r="Y247" s="349">
        <f t="shared" si="28"/>
        <v>0</v>
      </c>
      <c r="Z247" s="348"/>
      <c r="AA247" s="348"/>
      <c r="AB247" s="348"/>
      <c r="AC247" s="351"/>
      <c r="AD247"/>
      <c r="AE247"/>
      <c r="AF247"/>
    </row>
    <row r="248" spans="1:32" x14ac:dyDescent="0.25">
      <c r="A248" s="348"/>
      <c r="B248" s="350"/>
      <c r="C248" s="350">
        <v>3.6636558062256373E-2</v>
      </c>
      <c r="D248" s="350">
        <v>1.1251487032447003</v>
      </c>
      <c r="E248" s="350">
        <v>0.22625019172143016</v>
      </c>
      <c r="F248" s="350">
        <v>3.4417288789155877E-2</v>
      </c>
      <c r="G248" s="348"/>
      <c r="H248" s="349">
        <f t="shared" si="21"/>
        <v>0</v>
      </c>
      <c r="I248" s="348"/>
      <c r="J248" s="1"/>
      <c r="K248" s="348"/>
      <c r="L248" s="1"/>
      <c r="M248" s="348"/>
      <c r="N248" s="348"/>
      <c r="O248" s="348"/>
      <c r="P248" s="348"/>
      <c r="Q248" s="347"/>
      <c r="R248" s="349">
        <f t="shared" si="29"/>
        <v>0</v>
      </c>
      <c r="S248" s="349">
        <f t="shared" si="22"/>
        <v>0</v>
      </c>
      <c r="T248" s="349">
        <f t="shared" si="23"/>
        <v>0</v>
      </c>
      <c r="U248" s="349">
        <f t="shared" si="24"/>
        <v>0</v>
      </c>
      <c r="V248" s="349">
        <f t="shared" si="25"/>
        <v>0</v>
      </c>
      <c r="W248" s="349">
        <f t="shared" si="26"/>
        <v>0</v>
      </c>
      <c r="X248" s="349">
        <f t="shared" si="27"/>
        <v>0</v>
      </c>
      <c r="Y248" s="349">
        <f t="shared" si="28"/>
        <v>0</v>
      </c>
      <c r="Z248" s="348"/>
      <c r="AA248" s="348"/>
      <c r="AB248" s="348"/>
      <c r="AC248" s="351"/>
      <c r="AD248"/>
      <c r="AE248"/>
      <c r="AF248"/>
    </row>
    <row r="249" spans="1:32" x14ac:dyDescent="0.25">
      <c r="A249" s="348"/>
      <c r="B249" s="350">
        <v>1.6397834306519849E-3</v>
      </c>
      <c r="C249" s="350">
        <v>-1.3163839123616163</v>
      </c>
      <c r="D249" s="350">
        <v>3.4161847470312385</v>
      </c>
      <c r="E249" s="350">
        <v>0.10426438092412113</v>
      </c>
      <c r="F249" s="350">
        <v>5.1346792776677135E-2</v>
      </c>
      <c r="G249" s="348"/>
      <c r="H249" s="349">
        <f t="shared" si="21"/>
        <v>0</v>
      </c>
      <c r="I249" s="348"/>
      <c r="J249" s="1"/>
      <c r="K249" s="348"/>
      <c r="L249" s="1"/>
      <c r="M249" s="348"/>
      <c r="N249" s="348"/>
      <c r="O249" s="348"/>
      <c r="P249" s="348"/>
      <c r="Q249" s="347"/>
      <c r="R249" s="349">
        <f t="shared" si="29"/>
        <v>0</v>
      </c>
      <c r="S249" s="349">
        <f t="shared" si="22"/>
        <v>0</v>
      </c>
      <c r="T249" s="349">
        <f t="shared" si="23"/>
        <v>0</v>
      </c>
      <c r="U249" s="349">
        <f t="shared" si="24"/>
        <v>0</v>
      </c>
      <c r="V249" s="349">
        <f t="shared" si="25"/>
        <v>0</v>
      </c>
      <c r="W249" s="349">
        <f t="shared" si="26"/>
        <v>0</v>
      </c>
      <c r="X249" s="349">
        <f t="shared" si="27"/>
        <v>0</v>
      </c>
      <c r="Y249" s="349">
        <f t="shared" si="28"/>
        <v>0</v>
      </c>
      <c r="Z249" s="348"/>
      <c r="AA249" s="348"/>
      <c r="AB249" s="348"/>
      <c r="AC249" s="351"/>
      <c r="AD249"/>
      <c r="AE249"/>
      <c r="AF249"/>
    </row>
    <row r="250" spans="1:32" x14ac:dyDescent="0.25">
      <c r="A250" s="348"/>
      <c r="B250" s="350"/>
      <c r="C250" s="350">
        <v>-1.0268415752298763</v>
      </c>
      <c r="D250" s="350">
        <v>0.35679206716397899</v>
      </c>
      <c r="E250" s="350">
        <v>0.14568860857510804</v>
      </c>
      <c r="F250" s="350">
        <v>7.7948766836047748E-2</v>
      </c>
      <c r="G250" s="348"/>
      <c r="H250" s="349">
        <f t="shared" si="21"/>
        <v>0</v>
      </c>
      <c r="I250" s="348"/>
      <c r="J250" s="1"/>
      <c r="K250" s="348"/>
      <c r="L250" s="1"/>
      <c r="M250" s="348"/>
      <c r="N250" s="348"/>
      <c r="O250" s="348"/>
      <c r="P250" s="348"/>
      <c r="Q250" s="347"/>
      <c r="R250" s="349">
        <f t="shared" si="29"/>
        <v>0</v>
      </c>
      <c r="S250" s="349">
        <f t="shared" si="22"/>
        <v>0</v>
      </c>
      <c r="T250" s="349">
        <f t="shared" si="23"/>
        <v>0</v>
      </c>
      <c r="U250" s="349">
        <f t="shared" si="24"/>
        <v>0</v>
      </c>
      <c r="V250" s="349">
        <f t="shared" si="25"/>
        <v>0</v>
      </c>
      <c r="W250" s="349">
        <f t="shared" si="26"/>
        <v>0</v>
      </c>
      <c r="X250" s="349">
        <f t="shared" si="27"/>
        <v>0</v>
      </c>
      <c r="Y250" s="349">
        <f t="shared" si="28"/>
        <v>0</v>
      </c>
      <c r="Z250" s="348"/>
      <c r="AA250" s="348"/>
      <c r="AB250" s="348"/>
      <c r="AC250" s="351"/>
      <c r="AD250"/>
      <c r="AE250"/>
      <c r="AF250"/>
    </row>
    <row r="251" spans="1:32" x14ac:dyDescent="0.25">
      <c r="A251" s="348"/>
      <c r="B251" s="350"/>
      <c r="C251" s="350">
        <v>-0.59362303172278175</v>
      </c>
      <c r="D251" s="350">
        <v>2.4443704920096465</v>
      </c>
      <c r="E251" s="350">
        <v>5.0062896240480444E-2</v>
      </c>
      <c r="F251" s="350">
        <v>5.1408912099875366E-2</v>
      </c>
      <c r="G251" s="348"/>
      <c r="H251" s="349">
        <f t="shared" si="21"/>
        <v>0</v>
      </c>
      <c r="I251" s="348"/>
      <c r="J251" s="1"/>
      <c r="K251" s="348"/>
      <c r="L251" s="1"/>
      <c r="M251" s="348"/>
      <c r="N251" s="348"/>
      <c r="O251" s="348"/>
      <c r="P251" s="348"/>
      <c r="Q251" s="347"/>
      <c r="R251" s="349">
        <f t="shared" si="29"/>
        <v>0</v>
      </c>
      <c r="S251" s="349">
        <f t="shared" si="22"/>
        <v>0</v>
      </c>
      <c r="T251" s="349">
        <f t="shared" si="23"/>
        <v>0</v>
      </c>
      <c r="U251" s="349">
        <f t="shared" si="24"/>
        <v>0</v>
      </c>
      <c r="V251" s="349">
        <f t="shared" si="25"/>
        <v>0</v>
      </c>
      <c r="W251" s="349">
        <f t="shared" si="26"/>
        <v>0</v>
      </c>
      <c r="X251" s="349">
        <f t="shared" si="27"/>
        <v>0</v>
      </c>
      <c r="Y251" s="349">
        <f t="shared" si="28"/>
        <v>0</v>
      </c>
      <c r="Z251" s="348"/>
      <c r="AA251" s="348"/>
      <c r="AB251" s="348"/>
      <c r="AC251" s="351"/>
      <c r="AD251"/>
      <c r="AE251"/>
      <c r="AF251"/>
    </row>
    <row r="252" spans="1:32" x14ac:dyDescent="0.25">
      <c r="A252" s="348"/>
      <c r="B252" s="350"/>
      <c r="C252" s="350">
        <v>-0.7112246723390464</v>
      </c>
      <c r="D252" s="350">
        <v>0.99566280532518137</v>
      </c>
      <c r="E252" s="350">
        <v>9.207719800762823E-2</v>
      </c>
      <c r="F252" s="350">
        <v>6.9568105669320243E-2</v>
      </c>
      <c r="G252" s="348"/>
      <c r="H252" s="349">
        <f t="shared" si="21"/>
        <v>0</v>
      </c>
      <c r="I252" s="348"/>
      <c r="J252" s="1"/>
      <c r="K252" s="348"/>
      <c r="L252" s="1"/>
      <c r="M252" s="348"/>
      <c r="N252" s="348"/>
      <c r="O252" s="348"/>
      <c r="P252" s="348"/>
      <c r="Q252" s="347"/>
      <c r="R252" s="349">
        <f t="shared" si="29"/>
        <v>0</v>
      </c>
      <c r="S252" s="349">
        <f t="shared" si="22"/>
        <v>0</v>
      </c>
      <c r="T252" s="349">
        <f t="shared" si="23"/>
        <v>0</v>
      </c>
      <c r="U252" s="349">
        <f t="shared" si="24"/>
        <v>0</v>
      </c>
      <c r="V252" s="349">
        <f t="shared" si="25"/>
        <v>0</v>
      </c>
      <c r="W252" s="349">
        <f t="shared" si="26"/>
        <v>0</v>
      </c>
      <c r="X252" s="349">
        <f t="shared" si="27"/>
        <v>0</v>
      </c>
      <c r="Y252" s="349">
        <f t="shared" si="28"/>
        <v>0</v>
      </c>
      <c r="Z252" s="348"/>
      <c r="AA252" s="348"/>
      <c r="AB252" s="348"/>
      <c r="AC252" s="351"/>
      <c r="AD252"/>
      <c r="AE252"/>
      <c r="AF252"/>
    </row>
    <row r="253" spans="1:32" x14ac:dyDescent="0.25">
      <c r="A253" s="348"/>
      <c r="B253" s="350">
        <v>0.10099595711456084</v>
      </c>
      <c r="C253" s="350">
        <v>7.1098756391017828E-2</v>
      </c>
      <c r="D253" s="350">
        <v>6.459547486655155</v>
      </c>
      <c r="E253" s="350">
        <v>1.3083626432925068</v>
      </c>
      <c r="F253" s="350">
        <v>0.23165414141730165</v>
      </c>
      <c r="G253" s="348"/>
      <c r="H253" s="349">
        <f t="shared" si="21"/>
        <v>0</v>
      </c>
      <c r="I253" s="348"/>
      <c r="J253" s="1"/>
      <c r="K253" s="348"/>
      <c r="L253" s="1"/>
      <c r="M253" s="348"/>
      <c r="N253" s="348"/>
      <c r="O253" s="348"/>
      <c r="P253" s="348"/>
      <c r="Q253" s="347"/>
      <c r="R253" s="349">
        <f t="shared" si="29"/>
        <v>0</v>
      </c>
      <c r="S253" s="349">
        <f t="shared" si="22"/>
        <v>0</v>
      </c>
      <c r="T253" s="349">
        <f t="shared" si="23"/>
        <v>0</v>
      </c>
      <c r="U253" s="349">
        <f t="shared" si="24"/>
        <v>0</v>
      </c>
      <c r="V253" s="349">
        <f t="shared" si="25"/>
        <v>0</v>
      </c>
      <c r="W253" s="349">
        <f t="shared" si="26"/>
        <v>0</v>
      </c>
      <c r="X253" s="349">
        <f t="shared" si="27"/>
        <v>0</v>
      </c>
      <c r="Y253" s="349">
        <f t="shared" si="28"/>
        <v>0</v>
      </c>
      <c r="Z253" s="348"/>
      <c r="AA253" s="348"/>
      <c r="AB253" s="348"/>
      <c r="AC253" s="351"/>
      <c r="AD253"/>
      <c r="AE253"/>
      <c r="AF253"/>
    </row>
    <row r="254" spans="1:32" x14ac:dyDescent="0.25">
      <c r="A254" s="348"/>
      <c r="B254" s="350"/>
      <c r="C254" s="350">
        <v>4.1315034658545989E-2</v>
      </c>
      <c r="D254" s="350">
        <v>1.1057018867855648</v>
      </c>
      <c r="E254" s="350">
        <v>0.22871660647447703</v>
      </c>
      <c r="F254" s="350">
        <v>3.4314787106470998E-2</v>
      </c>
      <c r="G254" s="348"/>
      <c r="H254" s="349">
        <f t="shared" si="21"/>
        <v>0</v>
      </c>
      <c r="I254" s="348"/>
      <c r="J254" s="1"/>
      <c r="K254" s="348"/>
      <c r="L254" s="1"/>
      <c r="M254" s="348"/>
      <c r="N254" s="348"/>
      <c r="O254" s="348"/>
      <c r="P254" s="348"/>
      <c r="Q254" s="347"/>
      <c r="R254" s="349">
        <f t="shared" si="29"/>
        <v>0</v>
      </c>
      <c r="S254" s="349">
        <f t="shared" si="22"/>
        <v>0</v>
      </c>
      <c r="T254" s="349">
        <f t="shared" si="23"/>
        <v>0</v>
      </c>
      <c r="U254" s="349">
        <f t="shared" si="24"/>
        <v>0</v>
      </c>
      <c r="V254" s="349">
        <f t="shared" si="25"/>
        <v>0</v>
      </c>
      <c r="W254" s="349">
        <f t="shared" si="26"/>
        <v>0</v>
      </c>
      <c r="X254" s="349">
        <f t="shared" si="27"/>
        <v>0</v>
      </c>
      <c r="Y254" s="349">
        <f t="shared" si="28"/>
        <v>0</v>
      </c>
      <c r="Z254" s="348"/>
      <c r="AA254" s="348"/>
      <c r="AB254" s="348"/>
      <c r="AC254" s="351"/>
      <c r="AD254"/>
      <c r="AE254"/>
      <c r="AF254"/>
    </row>
    <row r="255" spans="1:32" x14ac:dyDescent="0.25">
      <c r="A255" s="348"/>
      <c r="B255" s="350">
        <v>3.6378069731957067E-3</v>
      </c>
      <c r="C255" s="350">
        <v>-0.10942387715556498</v>
      </c>
      <c r="D255" s="350"/>
      <c r="E255" s="350">
        <v>1.9404312060722932E-3</v>
      </c>
      <c r="F255" s="350">
        <v>9.1884201694651613E-2</v>
      </c>
      <c r="G255" s="348"/>
      <c r="H255" s="349">
        <f t="shared" si="21"/>
        <v>0</v>
      </c>
      <c r="I255" s="348"/>
      <c r="J255" s="1"/>
      <c r="K255" s="348"/>
      <c r="L255" s="1"/>
      <c r="M255" s="348"/>
      <c r="N255" s="348"/>
      <c r="O255" s="348"/>
      <c r="P255" s="348"/>
      <c r="Q255" s="347"/>
      <c r="R255" s="349">
        <f t="shared" si="29"/>
        <v>0</v>
      </c>
      <c r="S255" s="349">
        <f t="shared" si="22"/>
        <v>0</v>
      </c>
      <c r="T255" s="349">
        <f t="shared" si="23"/>
        <v>0</v>
      </c>
      <c r="U255" s="349">
        <f t="shared" si="24"/>
        <v>0</v>
      </c>
      <c r="V255" s="349">
        <f t="shared" si="25"/>
        <v>0</v>
      </c>
      <c r="W255" s="349">
        <f t="shared" si="26"/>
        <v>0</v>
      </c>
      <c r="X255" s="349">
        <f t="shared" si="27"/>
        <v>0</v>
      </c>
      <c r="Y255" s="349">
        <f t="shared" si="28"/>
        <v>0</v>
      </c>
      <c r="Z255" s="348"/>
      <c r="AA255" s="348"/>
      <c r="AB255" s="348"/>
      <c r="AC255" s="351"/>
      <c r="AD255"/>
      <c r="AE255"/>
      <c r="AF255"/>
    </row>
    <row r="256" spans="1:32" x14ac:dyDescent="0.25">
      <c r="A256" s="348"/>
      <c r="B256" s="350"/>
      <c r="C256" s="350">
        <v>4.9860812280615466E-2</v>
      </c>
      <c r="D256" s="350"/>
      <c r="E256" s="350">
        <v>9.7719052918358904E-2</v>
      </c>
      <c r="F256" s="350">
        <v>6.1476817541609205E-2</v>
      </c>
      <c r="G256" s="348"/>
      <c r="H256" s="349">
        <f t="shared" si="21"/>
        <v>0</v>
      </c>
      <c r="I256" s="348"/>
      <c r="J256" s="1"/>
      <c r="K256" s="348"/>
      <c r="L256" s="1"/>
      <c r="M256" s="348"/>
      <c r="N256" s="348"/>
      <c r="O256" s="348"/>
      <c r="P256" s="348"/>
      <c r="Q256" s="347"/>
      <c r="R256" s="349">
        <f t="shared" si="29"/>
        <v>0</v>
      </c>
      <c r="S256" s="349">
        <f t="shared" si="22"/>
        <v>0</v>
      </c>
      <c r="T256" s="349">
        <f t="shared" si="23"/>
        <v>0</v>
      </c>
      <c r="U256" s="349">
        <f t="shared" si="24"/>
        <v>0</v>
      </c>
      <c r="V256" s="349">
        <f t="shared" si="25"/>
        <v>0</v>
      </c>
      <c r="W256" s="349">
        <f t="shared" si="26"/>
        <v>0</v>
      </c>
      <c r="X256" s="349">
        <f t="shared" si="27"/>
        <v>0</v>
      </c>
      <c r="Y256" s="349">
        <f t="shared" si="28"/>
        <v>0</v>
      </c>
      <c r="Z256" s="348"/>
      <c r="AA256" s="348"/>
      <c r="AB256" s="348"/>
      <c r="AC256"/>
      <c r="AD256"/>
      <c r="AE256"/>
      <c r="AF256"/>
    </row>
    <row r="257" spans="1:32" x14ac:dyDescent="0.25">
      <c r="A257" s="348"/>
      <c r="B257" s="350">
        <v>1.6397834306519355E-3</v>
      </c>
      <c r="C257" s="350">
        <v>-1.3163839123616152</v>
      </c>
      <c r="D257" s="350">
        <v>3.4161847470312408</v>
      </c>
      <c r="E257" s="350">
        <v>0.10426438092411922</v>
      </c>
      <c r="F257" s="350">
        <v>5.1346792776677037E-2</v>
      </c>
      <c r="G257" s="348"/>
      <c r="H257" s="349">
        <f t="shared" ref="H257:H320" si="30">SUMPRODUCT(B257:F257,B$62:F$62)</f>
        <v>0</v>
      </c>
      <c r="I257" s="348"/>
      <c r="J257" s="1"/>
      <c r="K257" s="348"/>
      <c r="L257" s="1"/>
      <c r="M257" s="348"/>
      <c r="N257" s="348"/>
      <c r="O257" s="348"/>
      <c r="P257" s="348"/>
      <c r="Q257" s="347"/>
      <c r="R257" s="349">
        <f t="shared" si="29"/>
        <v>0</v>
      </c>
      <c r="S257" s="349">
        <f t="shared" ref="S257:S320" si="31">SUMPRODUCT($B257:$F257,$K$66:$O$66)</f>
        <v>0</v>
      </c>
      <c r="T257" s="349">
        <f t="shared" ref="T257:T320" si="32">SUMPRODUCT($B257:$F257,$K$67:$O$67)</f>
        <v>0</v>
      </c>
      <c r="U257" s="349">
        <f t="shared" ref="U257:U320" si="33">SUMPRODUCT($B257:$F257,$K$68:$O$68)</f>
        <v>0</v>
      </c>
      <c r="V257" s="349">
        <f t="shared" ref="V257:V320" si="34">SUMPRODUCT($B257:$F257,$K$69:$O$69)</f>
        <v>0</v>
      </c>
      <c r="W257" s="349">
        <f t="shared" ref="W257:W320" si="35">SUMPRODUCT($B257:$F257,$K$70:$O$70)</f>
        <v>0</v>
      </c>
      <c r="X257" s="349">
        <f t="shared" ref="X257:X320" si="36">SUMPRODUCT($B257:$F257,$K$71:$O$71)</f>
        <v>0</v>
      </c>
      <c r="Y257" s="349">
        <f t="shared" ref="Y257:Y320" si="37">SUMPRODUCT($B257:$F257,$K$72:$O$72)</f>
        <v>0</v>
      </c>
      <c r="Z257" s="348"/>
      <c r="AA257" s="348"/>
      <c r="AB257" s="348"/>
      <c r="AC257" s="351"/>
      <c r="AD257"/>
      <c r="AE257"/>
      <c r="AF257"/>
    </row>
    <row r="258" spans="1:32" x14ac:dyDescent="0.25">
      <c r="A258" s="348"/>
      <c r="B258" s="350">
        <v>1.8056567725558935E-4</v>
      </c>
      <c r="C258" s="350">
        <v>3.538809907109975E-2</v>
      </c>
      <c r="D258" s="350">
        <v>1.2060014835051724</v>
      </c>
      <c r="E258" s="350">
        <v>0.22112455362111164</v>
      </c>
      <c r="F258" s="350">
        <v>3.4519197905353551E-2</v>
      </c>
      <c r="G258" s="348"/>
      <c r="H258" s="349">
        <f t="shared" si="30"/>
        <v>0</v>
      </c>
      <c r="I258" s="348"/>
      <c r="J258" s="1"/>
      <c r="K258" s="348"/>
      <c r="L258" s="1"/>
      <c r="M258" s="348"/>
      <c r="N258" s="348"/>
      <c r="O258" s="348"/>
      <c r="P258" s="348"/>
      <c r="Q258" s="347"/>
      <c r="R258" s="349">
        <f t="shared" ref="R258:R321" si="38">SUMPRODUCT(B258:F258,K$65:O$65)</f>
        <v>0</v>
      </c>
      <c r="S258" s="349">
        <f t="shared" si="31"/>
        <v>0</v>
      </c>
      <c r="T258" s="349">
        <f t="shared" si="32"/>
        <v>0</v>
      </c>
      <c r="U258" s="349">
        <f t="shared" si="33"/>
        <v>0</v>
      </c>
      <c r="V258" s="349">
        <f t="shared" si="34"/>
        <v>0</v>
      </c>
      <c r="W258" s="349">
        <f t="shared" si="35"/>
        <v>0</v>
      </c>
      <c r="X258" s="349">
        <f t="shared" si="36"/>
        <v>0</v>
      </c>
      <c r="Y258" s="349">
        <f t="shared" si="37"/>
        <v>0</v>
      </c>
      <c r="Z258" s="348"/>
      <c r="AA258" s="348"/>
      <c r="AB258" s="348"/>
      <c r="AC258" s="351"/>
      <c r="AD258"/>
      <c r="AE258"/>
      <c r="AF258"/>
    </row>
    <row r="259" spans="1:32" x14ac:dyDescent="0.25">
      <c r="A259" s="348"/>
      <c r="B259" s="350">
        <v>8.7715366822246931E-4</v>
      </c>
      <c r="C259" s="350">
        <v>-0.23095645992053465</v>
      </c>
      <c r="D259" s="350">
        <v>0.58473338017832421</v>
      </c>
      <c r="E259" s="350">
        <v>9.467974540887283E-4</v>
      </c>
      <c r="F259" s="350">
        <v>7.6450201716352376E-2</v>
      </c>
      <c r="G259" s="348"/>
      <c r="H259" s="349">
        <f t="shared" si="30"/>
        <v>0</v>
      </c>
      <c r="I259" s="348"/>
      <c r="J259" s="1"/>
      <c r="K259" s="348"/>
      <c r="L259" s="1"/>
      <c r="M259" s="348"/>
      <c r="N259" s="348"/>
      <c r="O259" s="348"/>
      <c r="P259" s="348"/>
      <c r="Q259" s="347"/>
      <c r="R259" s="349">
        <f t="shared" si="38"/>
        <v>0</v>
      </c>
      <c r="S259" s="349">
        <f t="shared" si="31"/>
        <v>0</v>
      </c>
      <c r="T259" s="349">
        <f t="shared" si="32"/>
        <v>0</v>
      </c>
      <c r="U259" s="349">
        <f t="shared" si="33"/>
        <v>0</v>
      </c>
      <c r="V259" s="349">
        <f t="shared" si="34"/>
        <v>0</v>
      </c>
      <c r="W259" s="349">
        <f t="shared" si="35"/>
        <v>0</v>
      </c>
      <c r="X259" s="349">
        <f t="shared" si="36"/>
        <v>0</v>
      </c>
      <c r="Y259" s="349">
        <f t="shared" si="37"/>
        <v>0</v>
      </c>
      <c r="Z259" s="348"/>
      <c r="AA259" s="348"/>
      <c r="AB259" s="348"/>
      <c r="AC259" s="351"/>
      <c r="AD259"/>
      <c r="AE259"/>
      <c r="AF259"/>
    </row>
    <row r="260" spans="1:32" x14ac:dyDescent="0.25">
      <c r="A260" s="348"/>
      <c r="B260" s="350">
        <v>1.8513506075994883E-2</v>
      </c>
      <c r="C260" s="350">
        <v>-9.2227264923741864E-2</v>
      </c>
      <c r="D260" s="350">
        <v>1.7085583079853282</v>
      </c>
      <c r="E260" s="350">
        <v>0.48917382240748447</v>
      </c>
      <c r="F260" s="350">
        <v>7.8272768205406615E-2</v>
      </c>
      <c r="G260" s="348"/>
      <c r="H260" s="349">
        <f t="shared" si="30"/>
        <v>0</v>
      </c>
      <c r="I260" s="348"/>
      <c r="J260" s="1"/>
      <c r="K260" s="348"/>
      <c r="L260" s="1"/>
      <c r="M260" s="348"/>
      <c r="N260" s="348"/>
      <c r="O260" s="348"/>
      <c r="P260" s="348"/>
      <c r="Q260" s="347"/>
      <c r="R260" s="349">
        <f t="shared" si="38"/>
        <v>0</v>
      </c>
      <c r="S260" s="349">
        <f t="shared" si="31"/>
        <v>0</v>
      </c>
      <c r="T260" s="349">
        <f t="shared" si="32"/>
        <v>0</v>
      </c>
      <c r="U260" s="349">
        <f t="shared" si="33"/>
        <v>0</v>
      </c>
      <c r="V260" s="349">
        <f t="shared" si="34"/>
        <v>0</v>
      </c>
      <c r="W260" s="349">
        <f t="shared" si="35"/>
        <v>0</v>
      </c>
      <c r="X260" s="349">
        <f t="shared" si="36"/>
        <v>0</v>
      </c>
      <c r="Y260" s="349">
        <f t="shared" si="37"/>
        <v>0</v>
      </c>
      <c r="Z260" s="348"/>
      <c r="AA260" s="348"/>
      <c r="AB260" s="348"/>
      <c r="AC260" s="351"/>
      <c r="AD260"/>
      <c r="AE260"/>
      <c r="AF260"/>
    </row>
    <row r="261" spans="1:32" x14ac:dyDescent="0.25">
      <c r="A261" s="348"/>
      <c r="B261" s="350"/>
      <c r="C261" s="350">
        <v>3.8151772301837819E-2</v>
      </c>
      <c r="D261" s="350"/>
      <c r="E261" s="350">
        <v>0.10810201738233761</v>
      </c>
      <c r="F261" s="350">
        <v>6.1502878378712864E-2</v>
      </c>
      <c r="G261" s="348"/>
      <c r="H261" s="349">
        <f t="shared" si="30"/>
        <v>0</v>
      </c>
      <c r="I261" s="348"/>
      <c r="J261" s="1"/>
      <c r="K261" s="348"/>
      <c r="L261" s="1"/>
      <c r="M261" s="348"/>
      <c r="N261" s="348"/>
      <c r="O261" s="348"/>
      <c r="P261" s="348"/>
      <c r="Q261" s="347"/>
      <c r="R261" s="349">
        <f t="shared" si="38"/>
        <v>0</v>
      </c>
      <c r="S261" s="349">
        <f t="shared" si="31"/>
        <v>0</v>
      </c>
      <c r="T261" s="349">
        <f t="shared" si="32"/>
        <v>0</v>
      </c>
      <c r="U261" s="349">
        <f t="shared" si="33"/>
        <v>0</v>
      </c>
      <c r="V261" s="349">
        <f t="shared" si="34"/>
        <v>0</v>
      </c>
      <c r="W261" s="349">
        <f t="shared" si="35"/>
        <v>0</v>
      </c>
      <c r="X261" s="349">
        <f t="shared" si="36"/>
        <v>0</v>
      </c>
      <c r="Y261" s="349">
        <f t="shared" si="37"/>
        <v>0</v>
      </c>
      <c r="Z261" s="348"/>
      <c r="AA261" s="348"/>
      <c r="AB261" s="348"/>
      <c r="AC261" s="351"/>
      <c r="AD261"/>
      <c r="AE261"/>
      <c r="AF261"/>
    </row>
    <row r="262" spans="1:32" x14ac:dyDescent="0.25">
      <c r="A262" s="348"/>
      <c r="B262" s="350"/>
      <c r="C262" s="350">
        <v>-0.69989818536452897</v>
      </c>
      <c r="D262" s="350"/>
      <c r="E262" s="350">
        <v>0.10586620749873923</v>
      </c>
      <c r="F262" s="350">
        <v>8.1030711502773814E-2</v>
      </c>
      <c r="G262" s="348"/>
      <c r="H262" s="349">
        <f t="shared" si="30"/>
        <v>0</v>
      </c>
      <c r="I262" s="348"/>
      <c r="J262" s="1"/>
      <c r="K262" s="348"/>
      <c r="L262" s="1"/>
      <c r="M262" s="348"/>
      <c r="N262" s="348"/>
      <c r="O262" s="348"/>
      <c r="P262" s="348"/>
      <c r="Q262" s="347"/>
      <c r="R262" s="349">
        <f t="shared" si="38"/>
        <v>0</v>
      </c>
      <c r="S262" s="349">
        <f t="shared" si="31"/>
        <v>0</v>
      </c>
      <c r="T262" s="349">
        <f t="shared" si="32"/>
        <v>0</v>
      </c>
      <c r="U262" s="349">
        <f t="shared" si="33"/>
        <v>0</v>
      </c>
      <c r="V262" s="349">
        <f t="shared" si="34"/>
        <v>0</v>
      </c>
      <c r="W262" s="349">
        <f t="shared" si="35"/>
        <v>0</v>
      </c>
      <c r="X262" s="349">
        <f t="shared" si="36"/>
        <v>0</v>
      </c>
      <c r="Y262" s="349">
        <f t="shared" si="37"/>
        <v>0</v>
      </c>
      <c r="Z262" s="348"/>
      <c r="AA262" s="348"/>
      <c r="AB262" s="348"/>
      <c r="AC262" s="351"/>
      <c r="AD262"/>
      <c r="AE262"/>
      <c r="AF262"/>
    </row>
    <row r="263" spans="1:32" x14ac:dyDescent="0.25">
      <c r="A263" s="348"/>
      <c r="B263" s="350">
        <v>1.2016533917023528E-2</v>
      </c>
      <c r="C263" s="350">
        <v>-1.2371102195652319</v>
      </c>
      <c r="D263" s="350">
        <v>2.563698641603942</v>
      </c>
      <c r="E263" s="350">
        <v>0.38325893507448533</v>
      </c>
      <c r="F263" s="350">
        <v>8.1230693528618336E-2</v>
      </c>
      <c r="G263" s="348"/>
      <c r="H263" s="349">
        <f t="shared" si="30"/>
        <v>0</v>
      </c>
      <c r="I263" s="348"/>
      <c r="J263" s="1"/>
      <c r="K263" s="348"/>
      <c r="L263" s="1"/>
      <c r="M263" s="348"/>
      <c r="N263" s="348"/>
      <c r="O263" s="348"/>
      <c r="P263" s="348"/>
      <c r="Q263" s="347"/>
      <c r="R263" s="349">
        <f t="shared" si="38"/>
        <v>0</v>
      </c>
      <c r="S263" s="349">
        <f t="shared" si="31"/>
        <v>0</v>
      </c>
      <c r="T263" s="349">
        <f t="shared" si="32"/>
        <v>0</v>
      </c>
      <c r="U263" s="349">
        <f t="shared" si="33"/>
        <v>0</v>
      </c>
      <c r="V263" s="349">
        <f t="shared" si="34"/>
        <v>0</v>
      </c>
      <c r="W263" s="349">
        <f t="shared" si="35"/>
        <v>0</v>
      </c>
      <c r="X263" s="349">
        <f t="shared" si="36"/>
        <v>0</v>
      </c>
      <c r="Y263" s="349">
        <f t="shared" si="37"/>
        <v>0</v>
      </c>
      <c r="Z263" s="348"/>
      <c r="AA263" s="348"/>
      <c r="AB263" s="348"/>
      <c r="AC263" s="351"/>
      <c r="AD263"/>
      <c r="AE263"/>
      <c r="AF263"/>
    </row>
    <row r="264" spans="1:32" x14ac:dyDescent="0.25">
      <c r="A264" s="348"/>
      <c r="B264" s="350">
        <v>8.3331096374158156E-2</v>
      </c>
      <c r="C264" s="350">
        <v>-6.8453297489017642E-2</v>
      </c>
      <c r="D264" s="350">
        <v>6.6355708401788354</v>
      </c>
      <c r="E264" s="350">
        <v>1.0929929973912866</v>
      </c>
      <c r="F264" s="350">
        <v>0.18991448254215404</v>
      </c>
      <c r="G264" s="348"/>
      <c r="H264" s="349">
        <f t="shared" si="30"/>
        <v>0</v>
      </c>
      <c r="I264" s="348"/>
      <c r="J264" s="1"/>
      <c r="K264" s="348"/>
      <c r="L264" s="1"/>
      <c r="M264" s="348"/>
      <c r="N264" s="348"/>
      <c r="O264" s="348"/>
      <c r="P264" s="348"/>
      <c r="Q264" s="347"/>
      <c r="R264" s="349">
        <f t="shared" si="38"/>
        <v>0</v>
      </c>
      <c r="S264" s="349">
        <f t="shared" si="31"/>
        <v>0</v>
      </c>
      <c r="T264" s="349">
        <f t="shared" si="32"/>
        <v>0</v>
      </c>
      <c r="U264" s="349">
        <f t="shared" si="33"/>
        <v>0</v>
      </c>
      <c r="V264" s="349">
        <f t="shared" si="34"/>
        <v>0</v>
      </c>
      <c r="W264" s="349">
        <f t="shared" si="35"/>
        <v>0</v>
      </c>
      <c r="X264" s="349">
        <f t="shared" si="36"/>
        <v>0</v>
      </c>
      <c r="Y264" s="349">
        <f t="shared" si="37"/>
        <v>0</v>
      </c>
      <c r="Z264" s="348"/>
      <c r="AA264" s="348"/>
      <c r="AB264" s="348"/>
      <c r="AC264" s="351"/>
      <c r="AD264"/>
      <c r="AE264"/>
      <c r="AF264"/>
    </row>
    <row r="265" spans="1:32" x14ac:dyDescent="0.25">
      <c r="A265" s="348"/>
      <c r="B265" s="350"/>
      <c r="C265" s="350">
        <v>-0.89128086571327914</v>
      </c>
      <c r="D265" s="350">
        <v>1.7568989699825206</v>
      </c>
      <c r="E265" s="350">
        <v>0.11648284883430705</v>
      </c>
      <c r="F265" s="350">
        <v>6.0883361492863587E-2</v>
      </c>
      <c r="G265" s="348"/>
      <c r="H265" s="349">
        <f t="shared" si="30"/>
        <v>0</v>
      </c>
      <c r="I265" s="348"/>
      <c r="J265" s="1"/>
      <c r="K265" s="348"/>
      <c r="L265" s="1"/>
      <c r="M265" s="348"/>
      <c r="N265" s="348"/>
      <c r="O265" s="348"/>
      <c r="P265" s="348"/>
      <c r="Q265" s="347"/>
      <c r="R265" s="349">
        <f t="shared" si="38"/>
        <v>0</v>
      </c>
      <c r="S265" s="349">
        <f t="shared" si="31"/>
        <v>0</v>
      </c>
      <c r="T265" s="349">
        <f t="shared" si="32"/>
        <v>0</v>
      </c>
      <c r="U265" s="349">
        <f t="shared" si="33"/>
        <v>0</v>
      </c>
      <c r="V265" s="349">
        <f t="shared" si="34"/>
        <v>0</v>
      </c>
      <c r="W265" s="349">
        <f t="shared" si="35"/>
        <v>0</v>
      </c>
      <c r="X265" s="349">
        <f t="shared" si="36"/>
        <v>0</v>
      </c>
      <c r="Y265" s="349">
        <f t="shared" si="37"/>
        <v>0</v>
      </c>
      <c r="Z265" s="348"/>
      <c r="AA265" s="348"/>
      <c r="AB265" s="348"/>
      <c r="AC265"/>
      <c r="AD265"/>
      <c r="AE265"/>
      <c r="AF265"/>
    </row>
    <row r="266" spans="1:32" x14ac:dyDescent="0.25">
      <c r="A266" s="348"/>
      <c r="B266" s="350">
        <v>3.2383129828942786E-2</v>
      </c>
      <c r="C266" s="350">
        <v>7.0479341165735274E-2</v>
      </c>
      <c r="D266" s="350">
        <v>2.9979142166737054</v>
      </c>
      <c r="E266" s="350">
        <v>0.55238026431163489</v>
      </c>
      <c r="F266" s="350">
        <v>9.4142066103791722E-2</v>
      </c>
      <c r="G266" s="348"/>
      <c r="H266" s="349">
        <f t="shared" si="30"/>
        <v>0</v>
      </c>
      <c r="I266" s="348"/>
      <c r="J266" s="1"/>
      <c r="K266" s="348"/>
      <c r="L266" s="1"/>
      <c r="M266" s="348"/>
      <c r="N266" s="348"/>
      <c r="O266" s="348"/>
      <c r="P266" s="348"/>
      <c r="Q266" s="347"/>
      <c r="R266" s="349">
        <f t="shared" si="38"/>
        <v>0</v>
      </c>
      <c r="S266" s="349">
        <f t="shared" si="31"/>
        <v>0</v>
      </c>
      <c r="T266" s="349">
        <f t="shared" si="32"/>
        <v>0</v>
      </c>
      <c r="U266" s="349">
        <f t="shared" si="33"/>
        <v>0</v>
      </c>
      <c r="V266" s="349">
        <f t="shared" si="34"/>
        <v>0</v>
      </c>
      <c r="W266" s="349">
        <f t="shared" si="35"/>
        <v>0</v>
      </c>
      <c r="X266" s="349">
        <f t="shared" si="36"/>
        <v>0</v>
      </c>
      <c r="Y266" s="349">
        <f t="shared" si="37"/>
        <v>0</v>
      </c>
      <c r="Z266" s="348"/>
      <c r="AA266" s="348"/>
      <c r="AB266" s="348"/>
      <c r="AC266" s="351"/>
      <c r="AD266"/>
      <c r="AE266"/>
      <c r="AF266"/>
    </row>
    <row r="267" spans="1:32" x14ac:dyDescent="0.25">
      <c r="A267" s="348"/>
      <c r="B267" s="350">
        <v>9.2833230993299119E-4</v>
      </c>
      <c r="C267" s="350">
        <v>5.6349784832929219E-3</v>
      </c>
      <c r="D267" s="350">
        <v>0.53832883245734475</v>
      </c>
      <c r="E267" s="350">
        <v>0.13086778728623982</v>
      </c>
      <c r="F267" s="350">
        <v>5.7093317090137097E-2</v>
      </c>
      <c r="G267" s="348"/>
      <c r="H267" s="349">
        <f t="shared" si="30"/>
        <v>0</v>
      </c>
      <c r="I267" s="348"/>
      <c r="J267" s="1"/>
      <c r="K267" s="348"/>
      <c r="L267" s="1"/>
      <c r="M267" s="348"/>
      <c r="N267" s="348"/>
      <c r="O267" s="348"/>
      <c r="P267" s="348"/>
      <c r="Q267" s="347"/>
      <c r="R267" s="349">
        <f t="shared" si="38"/>
        <v>0</v>
      </c>
      <c r="S267" s="349">
        <f t="shared" si="31"/>
        <v>0</v>
      </c>
      <c r="T267" s="349">
        <f t="shared" si="32"/>
        <v>0</v>
      </c>
      <c r="U267" s="349">
        <f t="shared" si="33"/>
        <v>0</v>
      </c>
      <c r="V267" s="349">
        <f t="shared" si="34"/>
        <v>0</v>
      </c>
      <c r="W267" s="349">
        <f t="shared" si="35"/>
        <v>0</v>
      </c>
      <c r="X267" s="349">
        <f t="shared" si="36"/>
        <v>0</v>
      </c>
      <c r="Y267" s="349">
        <f t="shared" si="37"/>
        <v>0</v>
      </c>
      <c r="Z267" s="348"/>
      <c r="AA267" s="348"/>
      <c r="AB267" s="348"/>
      <c r="AC267" s="351"/>
      <c r="AD267"/>
      <c r="AE267"/>
      <c r="AF267"/>
    </row>
    <row r="268" spans="1:32" x14ac:dyDescent="0.25">
      <c r="A268" s="348"/>
      <c r="B268" s="350"/>
      <c r="C268" s="350">
        <v>4.1315034658545996E-2</v>
      </c>
      <c r="D268" s="350">
        <v>1.1057018867855641</v>
      </c>
      <c r="E268" s="350">
        <v>0.22871660647447697</v>
      </c>
      <c r="F268" s="350">
        <v>3.4314787106471019E-2</v>
      </c>
      <c r="G268" s="348"/>
      <c r="H268" s="349">
        <f t="shared" si="30"/>
        <v>0</v>
      </c>
      <c r="I268" s="348"/>
      <c r="J268" s="1"/>
      <c r="K268" s="348"/>
      <c r="L268" s="1"/>
      <c r="M268" s="348"/>
      <c r="N268" s="348"/>
      <c r="O268" s="348"/>
      <c r="P268" s="348"/>
      <c r="Q268" s="347"/>
      <c r="R268" s="349">
        <f t="shared" si="38"/>
        <v>0</v>
      </c>
      <c r="S268" s="349">
        <f t="shared" si="31"/>
        <v>0</v>
      </c>
      <c r="T268" s="349">
        <f t="shared" si="32"/>
        <v>0</v>
      </c>
      <c r="U268" s="349">
        <f t="shared" si="33"/>
        <v>0</v>
      </c>
      <c r="V268" s="349">
        <f t="shared" si="34"/>
        <v>0</v>
      </c>
      <c r="W268" s="349">
        <f t="shared" si="35"/>
        <v>0</v>
      </c>
      <c r="X268" s="349">
        <f t="shared" si="36"/>
        <v>0</v>
      </c>
      <c r="Y268" s="349">
        <f t="shared" si="37"/>
        <v>0</v>
      </c>
      <c r="Z268" s="348"/>
      <c r="AA268" s="348"/>
      <c r="AB268" s="348"/>
      <c r="AC268" s="351"/>
      <c r="AD268"/>
      <c r="AE268"/>
      <c r="AF268"/>
    </row>
    <row r="269" spans="1:32" x14ac:dyDescent="0.25">
      <c r="A269" s="348"/>
      <c r="B269" s="350">
        <v>0.1189443274023449</v>
      </c>
      <c r="C269" s="350">
        <v>-2.3034592333177177</v>
      </c>
      <c r="D269" s="350">
        <v>13.751200561958346</v>
      </c>
      <c r="E269" s="350">
        <v>2.5860759337116894</v>
      </c>
      <c r="F269" s="350">
        <v>0.12533717299210631</v>
      </c>
      <c r="G269" s="348"/>
      <c r="H269" s="349">
        <f t="shared" si="30"/>
        <v>0</v>
      </c>
      <c r="I269" s="348"/>
      <c r="J269" s="1"/>
      <c r="K269" s="348"/>
      <c r="L269" s="1"/>
      <c r="M269" s="348"/>
      <c r="N269" s="348"/>
      <c r="O269" s="348"/>
      <c r="P269" s="348"/>
      <c r="Q269" s="347"/>
      <c r="R269" s="349">
        <f t="shared" si="38"/>
        <v>0</v>
      </c>
      <c r="S269" s="349">
        <f t="shared" si="31"/>
        <v>0</v>
      </c>
      <c r="T269" s="349">
        <f t="shared" si="32"/>
        <v>0</v>
      </c>
      <c r="U269" s="349">
        <f t="shared" si="33"/>
        <v>0</v>
      </c>
      <c r="V269" s="349">
        <f t="shared" si="34"/>
        <v>0</v>
      </c>
      <c r="W269" s="349">
        <f t="shared" si="35"/>
        <v>0</v>
      </c>
      <c r="X269" s="349">
        <f t="shared" si="36"/>
        <v>0</v>
      </c>
      <c r="Y269" s="349">
        <f t="shared" si="37"/>
        <v>0</v>
      </c>
      <c r="Z269" s="348"/>
      <c r="AA269" s="348"/>
      <c r="AB269" s="348"/>
      <c r="AC269" s="351"/>
      <c r="AD269"/>
      <c r="AE269"/>
      <c r="AF269"/>
    </row>
    <row r="270" spans="1:32" x14ac:dyDescent="0.25">
      <c r="A270" s="348"/>
      <c r="B270" s="350"/>
      <c r="C270" s="350">
        <v>-0.69989818536453074</v>
      </c>
      <c r="D270" s="350"/>
      <c r="E270" s="350">
        <v>0.10586620749873996</v>
      </c>
      <c r="F270" s="350">
        <v>8.1030711502773786E-2</v>
      </c>
      <c r="G270" s="348"/>
      <c r="H270" s="349">
        <f t="shared" si="30"/>
        <v>0</v>
      </c>
      <c r="I270" s="348"/>
      <c r="J270" s="1"/>
      <c r="K270" s="348"/>
      <c r="L270" s="1"/>
      <c r="M270" s="348"/>
      <c r="N270" s="348"/>
      <c r="O270" s="348"/>
      <c r="P270" s="348"/>
      <c r="Q270" s="347"/>
      <c r="R270" s="349">
        <f t="shared" si="38"/>
        <v>0</v>
      </c>
      <c r="S270" s="349">
        <f t="shared" si="31"/>
        <v>0</v>
      </c>
      <c r="T270" s="349">
        <f t="shared" si="32"/>
        <v>0</v>
      </c>
      <c r="U270" s="349">
        <f t="shared" si="33"/>
        <v>0</v>
      </c>
      <c r="V270" s="349">
        <f t="shared" si="34"/>
        <v>0</v>
      </c>
      <c r="W270" s="349">
        <f t="shared" si="35"/>
        <v>0</v>
      </c>
      <c r="X270" s="349">
        <f t="shared" si="36"/>
        <v>0</v>
      </c>
      <c r="Y270" s="349">
        <f t="shared" si="37"/>
        <v>0</v>
      </c>
      <c r="Z270" s="348"/>
      <c r="AA270" s="348"/>
      <c r="AB270" s="348"/>
      <c r="AC270" s="351"/>
      <c r="AD270"/>
      <c r="AE270"/>
      <c r="AF270"/>
    </row>
    <row r="271" spans="1:32" x14ac:dyDescent="0.25">
      <c r="A271" s="348"/>
      <c r="B271" s="350">
        <v>3.472592037393263E-3</v>
      </c>
      <c r="C271" s="350">
        <v>4.2594763614951618E-2</v>
      </c>
      <c r="D271" s="350">
        <v>1.5533101734073378</v>
      </c>
      <c r="E271" s="350">
        <v>0.38168657732222799</v>
      </c>
      <c r="F271" s="350">
        <v>1.290562035700785E-2</v>
      </c>
      <c r="G271" s="348"/>
      <c r="H271" s="349">
        <f t="shared" si="30"/>
        <v>0</v>
      </c>
      <c r="I271" s="348"/>
      <c r="J271" s="1"/>
      <c r="K271" s="348"/>
      <c r="L271" s="1"/>
      <c r="M271" s="348"/>
      <c r="N271" s="348"/>
      <c r="O271" s="348"/>
      <c r="P271" s="348"/>
      <c r="Q271" s="347"/>
      <c r="R271" s="349">
        <f t="shared" si="38"/>
        <v>0</v>
      </c>
      <c r="S271" s="349">
        <f t="shared" si="31"/>
        <v>0</v>
      </c>
      <c r="T271" s="349">
        <f t="shared" si="32"/>
        <v>0</v>
      </c>
      <c r="U271" s="349">
        <f t="shared" si="33"/>
        <v>0</v>
      </c>
      <c r="V271" s="349">
        <f t="shared" si="34"/>
        <v>0</v>
      </c>
      <c r="W271" s="349">
        <f t="shared" si="35"/>
        <v>0</v>
      </c>
      <c r="X271" s="349">
        <f t="shared" si="36"/>
        <v>0</v>
      </c>
      <c r="Y271" s="349">
        <f t="shared" si="37"/>
        <v>0</v>
      </c>
      <c r="Z271" s="348"/>
      <c r="AA271" s="348"/>
      <c r="AB271" s="348"/>
      <c r="AC271" s="351"/>
      <c r="AD271"/>
      <c r="AE271"/>
      <c r="AF271"/>
    </row>
    <row r="272" spans="1:32" x14ac:dyDescent="0.25">
      <c r="A272" s="348"/>
      <c r="B272" s="350">
        <v>2.9630851348254358E-3</v>
      </c>
      <c r="C272" s="350">
        <v>-1.0634542709139869</v>
      </c>
      <c r="D272" s="350">
        <v>1.7968605079205411</v>
      </c>
      <c r="E272" s="350">
        <v>0.19019477178093652</v>
      </c>
      <c r="F272" s="350">
        <v>6.9359266154040214E-2</v>
      </c>
      <c r="G272" s="348"/>
      <c r="H272" s="349">
        <f t="shared" si="30"/>
        <v>0</v>
      </c>
      <c r="I272" s="348"/>
      <c r="J272" s="1"/>
      <c r="K272" s="348"/>
      <c r="L272" s="1"/>
      <c r="M272" s="348"/>
      <c r="N272" s="348"/>
      <c r="O272" s="348"/>
      <c r="P272" s="348"/>
      <c r="Q272" s="347"/>
      <c r="R272" s="349">
        <f t="shared" si="38"/>
        <v>0</v>
      </c>
      <c r="S272" s="349">
        <f t="shared" si="31"/>
        <v>0</v>
      </c>
      <c r="T272" s="349">
        <f t="shared" si="32"/>
        <v>0</v>
      </c>
      <c r="U272" s="349">
        <f t="shared" si="33"/>
        <v>0</v>
      </c>
      <c r="V272" s="349">
        <f t="shared" si="34"/>
        <v>0</v>
      </c>
      <c r="W272" s="349">
        <f t="shared" si="35"/>
        <v>0</v>
      </c>
      <c r="X272" s="349">
        <f t="shared" si="36"/>
        <v>0</v>
      </c>
      <c r="Y272" s="349">
        <f t="shared" si="37"/>
        <v>0</v>
      </c>
      <c r="Z272" s="348"/>
      <c r="AA272" s="348"/>
      <c r="AB272" s="348"/>
      <c r="AC272" s="351"/>
      <c r="AD272"/>
      <c r="AE272"/>
      <c r="AF272"/>
    </row>
    <row r="273" spans="1:32" x14ac:dyDescent="0.25">
      <c r="A273" s="348"/>
      <c r="B273" s="350">
        <v>5.0076964538896176E-4</v>
      </c>
      <c r="C273" s="350">
        <v>-1.2067869656670749</v>
      </c>
      <c r="D273" s="350">
        <v>3.163455519671666</v>
      </c>
      <c r="E273" s="350">
        <v>8.1945955451678945E-2</v>
      </c>
      <c r="F273" s="350">
        <v>5.0443230664053484E-2</v>
      </c>
      <c r="G273" s="348"/>
      <c r="H273" s="349">
        <f t="shared" si="30"/>
        <v>0</v>
      </c>
      <c r="I273" s="348"/>
      <c r="J273" s="1"/>
      <c r="K273" s="348"/>
      <c r="L273" s="1"/>
      <c r="M273" s="348"/>
      <c r="N273" s="348"/>
      <c r="O273" s="348"/>
      <c r="P273" s="348"/>
      <c r="Q273" s="347"/>
      <c r="R273" s="349">
        <f t="shared" si="38"/>
        <v>0</v>
      </c>
      <c r="S273" s="349">
        <f t="shared" si="31"/>
        <v>0</v>
      </c>
      <c r="T273" s="349">
        <f t="shared" si="32"/>
        <v>0</v>
      </c>
      <c r="U273" s="349">
        <f t="shared" si="33"/>
        <v>0</v>
      </c>
      <c r="V273" s="349">
        <f t="shared" si="34"/>
        <v>0</v>
      </c>
      <c r="W273" s="349">
        <f t="shared" si="35"/>
        <v>0</v>
      </c>
      <c r="X273" s="349">
        <f t="shared" si="36"/>
        <v>0</v>
      </c>
      <c r="Y273" s="349">
        <f t="shared" si="37"/>
        <v>0</v>
      </c>
      <c r="Z273" s="348"/>
      <c r="AA273" s="348"/>
      <c r="AB273" s="348"/>
      <c r="AC273" s="351"/>
      <c r="AD273"/>
      <c r="AE273"/>
      <c r="AF273"/>
    </row>
    <row r="274" spans="1:32" x14ac:dyDescent="0.25">
      <c r="A274" s="348"/>
      <c r="B274" s="350">
        <v>7.1108853955286662E-3</v>
      </c>
      <c r="C274" s="350">
        <v>-0.46158663208518019</v>
      </c>
      <c r="D274" s="350"/>
      <c r="E274" s="350">
        <v>0.20338255170840622</v>
      </c>
      <c r="F274" s="350">
        <v>9.6434826996236664E-2</v>
      </c>
      <c r="G274" s="348"/>
      <c r="H274" s="349">
        <f t="shared" si="30"/>
        <v>0</v>
      </c>
      <c r="I274" s="348"/>
      <c r="J274" s="1"/>
      <c r="K274" s="348"/>
      <c r="L274" s="1"/>
      <c r="M274" s="348"/>
      <c r="N274" s="348"/>
      <c r="O274" s="348"/>
      <c r="P274" s="348"/>
      <c r="Q274" s="347"/>
      <c r="R274" s="349">
        <f t="shared" si="38"/>
        <v>0</v>
      </c>
      <c r="S274" s="349">
        <f t="shared" si="31"/>
        <v>0</v>
      </c>
      <c r="T274" s="349">
        <f t="shared" si="32"/>
        <v>0</v>
      </c>
      <c r="U274" s="349">
        <f t="shared" si="33"/>
        <v>0</v>
      </c>
      <c r="V274" s="349">
        <f t="shared" si="34"/>
        <v>0</v>
      </c>
      <c r="W274" s="349">
        <f t="shared" si="35"/>
        <v>0</v>
      </c>
      <c r="X274" s="349">
        <f t="shared" si="36"/>
        <v>0</v>
      </c>
      <c r="Y274" s="349">
        <f t="shared" si="37"/>
        <v>0</v>
      </c>
      <c r="Z274" s="348"/>
      <c r="AA274" s="348"/>
      <c r="AB274" s="348"/>
      <c r="AC274" s="351"/>
      <c r="AD274"/>
      <c r="AE274"/>
      <c r="AF274"/>
    </row>
    <row r="275" spans="1:32" x14ac:dyDescent="0.25">
      <c r="A275" s="348"/>
      <c r="B275" s="350"/>
      <c r="C275" s="350">
        <v>-0.59362303172278064</v>
      </c>
      <c r="D275" s="350">
        <v>2.4443704920096354</v>
      </c>
      <c r="E275" s="350">
        <v>5.0062896240481797E-2</v>
      </c>
      <c r="F275" s="350">
        <v>5.1408912099875387E-2</v>
      </c>
      <c r="G275" s="348"/>
      <c r="H275" s="349">
        <f t="shared" si="30"/>
        <v>0</v>
      </c>
      <c r="I275" s="348"/>
      <c r="J275" s="1"/>
      <c r="K275" s="348"/>
      <c r="L275" s="1"/>
      <c r="M275" s="348"/>
      <c r="N275" s="348"/>
      <c r="O275" s="348"/>
      <c r="P275" s="348"/>
      <c r="Q275" s="347"/>
      <c r="R275" s="349">
        <f t="shared" si="38"/>
        <v>0</v>
      </c>
      <c r="S275" s="349">
        <f t="shared" si="31"/>
        <v>0</v>
      </c>
      <c r="T275" s="349">
        <f t="shared" si="32"/>
        <v>0</v>
      </c>
      <c r="U275" s="349">
        <f t="shared" si="33"/>
        <v>0</v>
      </c>
      <c r="V275" s="349">
        <f t="shared" si="34"/>
        <v>0</v>
      </c>
      <c r="W275" s="349">
        <f t="shared" si="35"/>
        <v>0</v>
      </c>
      <c r="X275" s="349">
        <f t="shared" si="36"/>
        <v>0</v>
      </c>
      <c r="Y275" s="349">
        <f t="shared" si="37"/>
        <v>0</v>
      </c>
      <c r="Z275" s="348"/>
      <c r="AA275" s="348"/>
      <c r="AB275" s="348"/>
      <c r="AC275" s="351"/>
      <c r="AD275"/>
      <c r="AE275"/>
      <c r="AF275"/>
    </row>
    <row r="276" spans="1:32" x14ac:dyDescent="0.25">
      <c r="A276" s="348"/>
      <c r="B276" s="350">
        <v>1.1475747619359851E-2</v>
      </c>
      <c r="C276" s="350">
        <v>-1.1467971918710602</v>
      </c>
      <c r="D276" s="350">
        <v>2.4368772276594037</v>
      </c>
      <c r="E276" s="350">
        <v>0.36053963273010642</v>
      </c>
      <c r="F276" s="350">
        <v>8.1608456632114329E-2</v>
      </c>
      <c r="G276" s="348"/>
      <c r="H276" s="349">
        <f t="shared" si="30"/>
        <v>0</v>
      </c>
      <c r="I276" s="348"/>
      <c r="J276" s="1"/>
      <c r="K276" s="348"/>
      <c r="L276" s="1"/>
      <c r="M276" s="348"/>
      <c r="N276" s="348"/>
      <c r="O276" s="348"/>
      <c r="P276" s="348"/>
      <c r="Q276" s="347"/>
      <c r="R276" s="349">
        <f t="shared" si="38"/>
        <v>0</v>
      </c>
      <c r="S276" s="349">
        <f t="shared" si="31"/>
        <v>0</v>
      </c>
      <c r="T276" s="349">
        <f t="shared" si="32"/>
        <v>0</v>
      </c>
      <c r="U276" s="349">
        <f t="shared" si="33"/>
        <v>0</v>
      </c>
      <c r="V276" s="349">
        <f t="shared" si="34"/>
        <v>0</v>
      </c>
      <c r="W276" s="349">
        <f t="shared" si="35"/>
        <v>0</v>
      </c>
      <c r="X276" s="349">
        <f t="shared" si="36"/>
        <v>0</v>
      </c>
      <c r="Y276" s="349">
        <f t="shared" si="37"/>
        <v>0</v>
      </c>
      <c r="Z276" s="348"/>
      <c r="AA276" s="348"/>
      <c r="AB276" s="348"/>
      <c r="AC276" s="351"/>
      <c r="AD276"/>
      <c r="AE276"/>
      <c r="AF276"/>
    </row>
    <row r="277" spans="1:32" x14ac:dyDescent="0.25">
      <c r="A277" s="348"/>
      <c r="B277" s="350"/>
      <c r="C277" s="350">
        <v>-2.7362356118959976</v>
      </c>
      <c r="D277" s="350"/>
      <c r="E277" s="350">
        <v>0.28071875676983821</v>
      </c>
      <c r="F277" s="350">
        <v>8.3047082894239302E-2</v>
      </c>
      <c r="G277" s="348"/>
      <c r="H277" s="349">
        <f t="shared" si="30"/>
        <v>0</v>
      </c>
      <c r="I277" s="348"/>
      <c r="J277" s="1"/>
      <c r="K277" s="348"/>
      <c r="L277" s="1"/>
      <c r="M277" s="348"/>
      <c r="N277" s="348"/>
      <c r="O277" s="348"/>
      <c r="P277" s="348"/>
      <c r="Q277" s="347"/>
      <c r="R277" s="349">
        <f t="shared" si="38"/>
        <v>0</v>
      </c>
      <c r="S277" s="349">
        <f t="shared" si="31"/>
        <v>0</v>
      </c>
      <c r="T277" s="349">
        <f t="shared" si="32"/>
        <v>0</v>
      </c>
      <c r="U277" s="349">
        <f t="shared" si="33"/>
        <v>0</v>
      </c>
      <c r="V277" s="349">
        <f t="shared" si="34"/>
        <v>0</v>
      </c>
      <c r="W277" s="349">
        <f t="shared" si="35"/>
        <v>0</v>
      </c>
      <c r="X277" s="349">
        <f t="shared" si="36"/>
        <v>0</v>
      </c>
      <c r="Y277" s="349">
        <f t="shared" si="37"/>
        <v>0</v>
      </c>
      <c r="Z277" s="348"/>
      <c r="AA277" s="348"/>
      <c r="AB277" s="348"/>
      <c r="AC277" s="351"/>
      <c r="AD277"/>
      <c r="AE277"/>
      <c r="AF277"/>
    </row>
    <row r="278" spans="1:32" x14ac:dyDescent="0.25">
      <c r="A278" s="348"/>
      <c r="B278" s="350"/>
      <c r="C278" s="350">
        <v>-1.2384072700529947</v>
      </c>
      <c r="D278" s="350">
        <v>0.38260521358207966</v>
      </c>
      <c r="E278" s="350">
        <v>0.17286173513828076</v>
      </c>
      <c r="F278" s="350">
        <v>7.7529396190028799E-2</v>
      </c>
      <c r="G278" s="348"/>
      <c r="H278" s="349">
        <f t="shared" si="30"/>
        <v>0</v>
      </c>
      <c r="I278" s="348"/>
      <c r="J278" s="1"/>
      <c r="K278" s="348"/>
      <c r="L278" s="1"/>
      <c r="M278" s="348"/>
      <c r="N278" s="348"/>
      <c r="O278" s="348"/>
      <c r="P278" s="348"/>
      <c r="Q278" s="347"/>
      <c r="R278" s="349">
        <f t="shared" si="38"/>
        <v>0</v>
      </c>
      <c r="S278" s="349">
        <f t="shared" si="31"/>
        <v>0</v>
      </c>
      <c r="T278" s="349">
        <f t="shared" si="32"/>
        <v>0</v>
      </c>
      <c r="U278" s="349">
        <f t="shared" si="33"/>
        <v>0</v>
      </c>
      <c r="V278" s="349">
        <f t="shared" si="34"/>
        <v>0</v>
      </c>
      <c r="W278" s="349">
        <f t="shared" si="35"/>
        <v>0</v>
      </c>
      <c r="X278" s="349">
        <f t="shared" si="36"/>
        <v>0</v>
      </c>
      <c r="Y278" s="349">
        <f t="shared" si="37"/>
        <v>0</v>
      </c>
      <c r="Z278" s="348"/>
      <c r="AA278" s="348"/>
      <c r="AB278" s="348"/>
      <c r="AC278" s="351"/>
      <c r="AD278"/>
      <c r="AE278"/>
      <c r="AF278"/>
    </row>
    <row r="279" spans="1:32" x14ac:dyDescent="0.25">
      <c r="A279" s="348"/>
      <c r="B279" s="350">
        <v>6.0503226993803968E-3</v>
      </c>
      <c r="C279" s="350">
        <v>-0.9192826007216931</v>
      </c>
      <c r="D279" s="350">
        <v>0.74398088141862084</v>
      </c>
      <c r="E279" s="350">
        <v>0.2447629219029446</v>
      </c>
      <c r="F279" s="350">
        <v>8.7094914870251158E-2</v>
      </c>
      <c r="G279" s="348"/>
      <c r="H279" s="349">
        <f t="shared" si="30"/>
        <v>0</v>
      </c>
      <c r="I279" s="348"/>
      <c r="J279" s="1"/>
      <c r="K279" s="348"/>
      <c r="L279" s="1"/>
      <c r="M279" s="348"/>
      <c r="N279" s="348"/>
      <c r="O279" s="348"/>
      <c r="P279" s="348"/>
      <c r="Q279" s="347"/>
      <c r="R279" s="349">
        <f t="shared" si="38"/>
        <v>0</v>
      </c>
      <c r="S279" s="349">
        <f t="shared" si="31"/>
        <v>0</v>
      </c>
      <c r="T279" s="349">
        <f t="shared" si="32"/>
        <v>0</v>
      </c>
      <c r="U279" s="349">
        <f t="shared" si="33"/>
        <v>0</v>
      </c>
      <c r="V279" s="349">
        <f t="shared" si="34"/>
        <v>0</v>
      </c>
      <c r="W279" s="349">
        <f t="shared" si="35"/>
        <v>0</v>
      </c>
      <c r="X279" s="349">
        <f t="shared" si="36"/>
        <v>0</v>
      </c>
      <c r="Y279" s="349">
        <f t="shared" si="37"/>
        <v>0</v>
      </c>
      <c r="Z279" s="348"/>
      <c r="AA279" s="348"/>
      <c r="AB279" s="348"/>
      <c r="AC279" s="351"/>
      <c r="AD279"/>
      <c r="AE279"/>
      <c r="AF279"/>
    </row>
    <row r="280" spans="1:32" x14ac:dyDescent="0.25">
      <c r="A280" s="348"/>
      <c r="B280" s="350"/>
      <c r="C280" s="350">
        <v>4.1096326574828805E-2</v>
      </c>
      <c r="D280" s="350">
        <v>1.0898559495900173</v>
      </c>
      <c r="E280" s="350">
        <v>0.23353629855923677</v>
      </c>
      <c r="F280" s="350">
        <v>3.3984273920041226E-2</v>
      </c>
      <c r="G280" s="348"/>
      <c r="H280" s="349">
        <f t="shared" si="30"/>
        <v>0</v>
      </c>
      <c r="I280" s="348"/>
      <c r="J280" s="1"/>
      <c r="K280" s="348"/>
      <c r="L280" s="1"/>
      <c r="M280" s="348"/>
      <c r="N280" s="348"/>
      <c r="O280" s="348"/>
      <c r="P280" s="348"/>
      <c r="Q280" s="347"/>
      <c r="R280" s="349">
        <f t="shared" si="38"/>
        <v>0</v>
      </c>
      <c r="S280" s="349">
        <f t="shared" si="31"/>
        <v>0</v>
      </c>
      <c r="T280" s="349">
        <f t="shared" si="32"/>
        <v>0</v>
      </c>
      <c r="U280" s="349">
        <f t="shared" si="33"/>
        <v>0</v>
      </c>
      <c r="V280" s="349">
        <f t="shared" si="34"/>
        <v>0</v>
      </c>
      <c r="W280" s="349">
        <f t="shared" si="35"/>
        <v>0</v>
      </c>
      <c r="X280" s="349">
        <f t="shared" si="36"/>
        <v>0</v>
      </c>
      <c r="Y280" s="349">
        <f t="shared" si="37"/>
        <v>0</v>
      </c>
      <c r="Z280" s="348"/>
      <c r="AA280" s="348"/>
      <c r="AB280" s="348"/>
      <c r="AC280" s="351"/>
      <c r="AD280"/>
      <c r="AE280"/>
      <c r="AF280"/>
    </row>
    <row r="281" spans="1:32" x14ac:dyDescent="0.25">
      <c r="A281" s="348"/>
      <c r="B281" s="350"/>
      <c r="C281" s="350">
        <v>4.1096326574828743E-2</v>
      </c>
      <c r="D281" s="350">
        <v>1.0898559495900164</v>
      </c>
      <c r="E281" s="350">
        <v>0.23353629855923672</v>
      </c>
      <c r="F281" s="350">
        <v>3.398427392004124E-2</v>
      </c>
      <c r="G281" s="348"/>
      <c r="H281" s="349">
        <f t="shared" si="30"/>
        <v>0</v>
      </c>
      <c r="I281" s="348"/>
      <c r="J281" s="1"/>
      <c r="K281" s="348"/>
      <c r="L281" s="1"/>
      <c r="M281" s="348"/>
      <c r="N281" s="348"/>
      <c r="O281" s="348"/>
      <c r="P281" s="348"/>
      <c r="Q281" s="347"/>
      <c r="R281" s="349">
        <f t="shared" si="38"/>
        <v>0</v>
      </c>
      <c r="S281" s="349">
        <f t="shared" si="31"/>
        <v>0</v>
      </c>
      <c r="T281" s="349">
        <f t="shared" si="32"/>
        <v>0</v>
      </c>
      <c r="U281" s="349">
        <f t="shared" si="33"/>
        <v>0</v>
      </c>
      <c r="V281" s="349">
        <f t="shared" si="34"/>
        <v>0</v>
      </c>
      <c r="W281" s="349">
        <f t="shared" si="35"/>
        <v>0</v>
      </c>
      <c r="X281" s="349">
        <f t="shared" si="36"/>
        <v>0</v>
      </c>
      <c r="Y281" s="349">
        <f t="shared" si="37"/>
        <v>0</v>
      </c>
      <c r="Z281" s="348"/>
      <c r="AA281" s="348"/>
      <c r="AB281" s="348"/>
      <c r="AC281" s="351"/>
      <c r="AD281"/>
      <c r="AE281"/>
      <c r="AF281"/>
    </row>
    <row r="282" spans="1:32" x14ac:dyDescent="0.25">
      <c r="A282" s="348"/>
      <c r="B282" s="350"/>
      <c r="C282" s="350">
        <v>3.8691023738944764E-2</v>
      </c>
      <c r="D282" s="350"/>
      <c r="E282" s="350">
        <v>0.16444288051845035</v>
      </c>
      <c r="F282" s="350">
        <v>5.6432648634741352E-2</v>
      </c>
      <c r="G282" s="348"/>
      <c r="H282" s="349">
        <f t="shared" si="30"/>
        <v>0</v>
      </c>
      <c r="I282" s="348"/>
      <c r="J282" s="1"/>
      <c r="K282" s="348"/>
      <c r="L282" s="1"/>
      <c r="M282" s="348"/>
      <c r="N282" s="348"/>
      <c r="O282" s="348"/>
      <c r="P282" s="348"/>
      <c r="Q282" s="347"/>
      <c r="R282" s="349">
        <f t="shared" si="38"/>
        <v>0</v>
      </c>
      <c r="S282" s="349">
        <f t="shared" si="31"/>
        <v>0</v>
      </c>
      <c r="T282" s="349">
        <f t="shared" si="32"/>
        <v>0</v>
      </c>
      <c r="U282" s="349">
        <f t="shared" si="33"/>
        <v>0</v>
      </c>
      <c r="V282" s="349">
        <f t="shared" si="34"/>
        <v>0</v>
      </c>
      <c r="W282" s="349">
        <f t="shared" si="35"/>
        <v>0</v>
      </c>
      <c r="X282" s="349">
        <f t="shared" si="36"/>
        <v>0</v>
      </c>
      <c r="Y282" s="349">
        <f t="shared" si="37"/>
        <v>0</v>
      </c>
      <c r="Z282" s="348"/>
      <c r="AA282" s="348"/>
      <c r="AB282" s="348"/>
      <c r="AC282" s="351"/>
      <c r="AD282"/>
      <c r="AE282"/>
      <c r="AF282"/>
    </row>
    <row r="283" spans="1:32" x14ac:dyDescent="0.25">
      <c r="A283" s="348"/>
      <c r="B283" s="350">
        <v>6.0344887822268989E-3</v>
      </c>
      <c r="C283" s="350">
        <v>-0.92843921341726943</v>
      </c>
      <c r="D283" s="350">
        <v>2.1210631309421859</v>
      </c>
      <c r="E283" s="350">
        <v>0.21202882155140979</v>
      </c>
      <c r="F283" s="350">
        <v>7.3673476504804783E-2</v>
      </c>
      <c r="G283" s="348"/>
      <c r="H283" s="349">
        <f t="shared" si="30"/>
        <v>0</v>
      </c>
      <c r="I283" s="348"/>
      <c r="J283" s="1"/>
      <c r="K283" s="348"/>
      <c r="L283" s="1"/>
      <c r="M283" s="348"/>
      <c r="N283" s="348"/>
      <c r="O283" s="348"/>
      <c r="P283" s="348"/>
      <c r="Q283" s="347"/>
      <c r="R283" s="349">
        <f t="shared" si="38"/>
        <v>0</v>
      </c>
      <c r="S283" s="349">
        <f t="shared" si="31"/>
        <v>0</v>
      </c>
      <c r="T283" s="349">
        <f t="shared" si="32"/>
        <v>0</v>
      </c>
      <c r="U283" s="349">
        <f t="shared" si="33"/>
        <v>0</v>
      </c>
      <c r="V283" s="349">
        <f t="shared" si="34"/>
        <v>0</v>
      </c>
      <c r="W283" s="349">
        <f t="shared" si="35"/>
        <v>0</v>
      </c>
      <c r="X283" s="349">
        <f t="shared" si="36"/>
        <v>0</v>
      </c>
      <c r="Y283" s="349">
        <f t="shared" si="37"/>
        <v>0</v>
      </c>
      <c r="Z283" s="348"/>
      <c r="AA283" s="348"/>
      <c r="AB283" s="348"/>
      <c r="AC283" s="351"/>
      <c r="AD283"/>
      <c r="AE283"/>
      <c r="AF283"/>
    </row>
    <row r="284" spans="1:32" x14ac:dyDescent="0.25">
      <c r="A284" s="348"/>
      <c r="B284" s="350">
        <v>4.8573129483962208E-3</v>
      </c>
      <c r="C284" s="350">
        <v>-0.69064989730485138</v>
      </c>
      <c r="D284" s="350">
        <v>0.75150675177409798</v>
      </c>
      <c r="E284" s="350">
        <v>0.19506222102726661</v>
      </c>
      <c r="F284" s="350">
        <v>8.4010786628537101E-2</v>
      </c>
      <c r="G284" s="348"/>
      <c r="H284" s="349">
        <f t="shared" si="30"/>
        <v>0</v>
      </c>
      <c r="I284" s="348"/>
      <c r="J284" s="1"/>
      <c r="K284" s="348"/>
      <c r="L284" s="1"/>
      <c r="M284" s="348"/>
      <c r="N284" s="348"/>
      <c r="O284" s="348"/>
      <c r="P284" s="348"/>
      <c r="Q284" s="347"/>
      <c r="R284" s="349">
        <f t="shared" si="38"/>
        <v>0</v>
      </c>
      <c r="S284" s="349">
        <f t="shared" si="31"/>
        <v>0</v>
      </c>
      <c r="T284" s="349">
        <f t="shared" si="32"/>
        <v>0</v>
      </c>
      <c r="U284" s="349">
        <f t="shared" si="33"/>
        <v>0</v>
      </c>
      <c r="V284" s="349">
        <f t="shared" si="34"/>
        <v>0</v>
      </c>
      <c r="W284" s="349">
        <f t="shared" si="35"/>
        <v>0</v>
      </c>
      <c r="X284" s="349">
        <f t="shared" si="36"/>
        <v>0</v>
      </c>
      <c r="Y284" s="349">
        <f t="shared" si="37"/>
        <v>0</v>
      </c>
      <c r="Z284" s="348"/>
      <c r="AA284" s="348"/>
      <c r="AB284" s="348"/>
      <c r="AC284" s="351"/>
      <c r="AD284"/>
      <c r="AE284"/>
      <c r="AF284"/>
    </row>
    <row r="285" spans="1:32" x14ac:dyDescent="0.25">
      <c r="A285" s="348"/>
      <c r="B285" s="350">
        <v>6.0081514343356141E-3</v>
      </c>
      <c r="C285" s="350">
        <v>-0.45039079546042898</v>
      </c>
      <c r="D285" s="350"/>
      <c r="E285" s="350">
        <v>0.18126646884036801</v>
      </c>
      <c r="F285" s="350">
        <v>9.4011354469773448E-2</v>
      </c>
      <c r="G285" s="348"/>
      <c r="H285" s="349">
        <f t="shared" si="30"/>
        <v>0</v>
      </c>
      <c r="I285" s="348"/>
      <c r="J285" s="1"/>
      <c r="K285" s="348"/>
      <c r="L285" s="1"/>
      <c r="M285" s="348"/>
      <c r="N285" s="348"/>
      <c r="O285" s="348"/>
      <c r="P285" s="348"/>
      <c r="Q285" s="347"/>
      <c r="R285" s="349">
        <f t="shared" si="38"/>
        <v>0</v>
      </c>
      <c r="S285" s="349">
        <f t="shared" si="31"/>
        <v>0</v>
      </c>
      <c r="T285" s="349">
        <f t="shared" si="32"/>
        <v>0</v>
      </c>
      <c r="U285" s="349">
        <f t="shared" si="33"/>
        <v>0</v>
      </c>
      <c r="V285" s="349">
        <f t="shared" si="34"/>
        <v>0</v>
      </c>
      <c r="W285" s="349">
        <f t="shared" si="35"/>
        <v>0</v>
      </c>
      <c r="X285" s="349">
        <f t="shared" si="36"/>
        <v>0</v>
      </c>
      <c r="Y285" s="349">
        <f t="shared" si="37"/>
        <v>0</v>
      </c>
      <c r="Z285" s="348"/>
      <c r="AA285" s="348"/>
      <c r="AB285" s="348"/>
      <c r="AC285" s="351"/>
      <c r="AD285"/>
      <c r="AE285"/>
      <c r="AF285"/>
    </row>
    <row r="286" spans="1:32" x14ac:dyDescent="0.25">
      <c r="A286" s="348"/>
      <c r="B286" s="350"/>
      <c r="C286" s="350">
        <v>4.1096326574828666E-2</v>
      </c>
      <c r="D286" s="350">
        <v>1.0898559495900146</v>
      </c>
      <c r="E286" s="350">
        <v>0.23353629855923738</v>
      </c>
      <c r="F286" s="350">
        <v>3.3984273920041184E-2</v>
      </c>
      <c r="G286" s="348"/>
      <c r="H286" s="349">
        <f t="shared" si="30"/>
        <v>0</v>
      </c>
      <c r="I286" s="348"/>
      <c r="J286" s="1"/>
      <c r="K286" s="348"/>
      <c r="L286" s="1"/>
      <c r="M286" s="348"/>
      <c r="N286" s="348"/>
      <c r="O286" s="348"/>
      <c r="P286" s="348"/>
      <c r="Q286" s="347"/>
      <c r="R286" s="349">
        <f t="shared" si="38"/>
        <v>0</v>
      </c>
      <c r="S286" s="349">
        <f t="shared" si="31"/>
        <v>0</v>
      </c>
      <c r="T286" s="349">
        <f t="shared" si="32"/>
        <v>0</v>
      </c>
      <c r="U286" s="349">
        <f t="shared" si="33"/>
        <v>0</v>
      </c>
      <c r="V286" s="349">
        <f t="shared" si="34"/>
        <v>0</v>
      </c>
      <c r="W286" s="349">
        <f t="shared" si="35"/>
        <v>0</v>
      </c>
      <c r="X286" s="349">
        <f t="shared" si="36"/>
        <v>0</v>
      </c>
      <c r="Y286" s="349">
        <f t="shared" si="37"/>
        <v>0</v>
      </c>
      <c r="Z286" s="348"/>
      <c r="AA286" s="348"/>
      <c r="AB286" s="348"/>
      <c r="AC286" s="351"/>
      <c r="AD286"/>
      <c r="AE286"/>
      <c r="AF286"/>
    </row>
    <row r="287" spans="1:32" x14ac:dyDescent="0.25">
      <c r="A287" s="348"/>
      <c r="B287" s="350">
        <v>2.5075007777946648E-3</v>
      </c>
      <c r="C287" s="350">
        <v>-0.11134621585828679</v>
      </c>
      <c r="D287" s="350"/>
      <c r="E287" s="350">
        <v>2.6499754357008062E-2</v>
      </c>
      <c r="F287" s="350">
        <v>8.568276716267316E-2</v>
      </c>
      <c r="G287" s="348"/>
      <c r="H287" s="349">
        <f t="shared" si="30"/>
        <v>0</v>
      </c>
      <c r="I287" s="348"/>
      <c r="J287" s="1"/>
      <c r="K287" s="348"/>
      <c r="L287" s="1"/>
      <c r="M287" s="348"/>
      <c r="N287" s="348"/>
      <c r="O287" s="348"/>
      <c r="P287" s="348"/>
      <c r="Q287" s="347"/>
      <c r="R287" s="349">
        <f t="shared" si="38"/>
        <v>0</v>
      </c>
      <c r="S287" s="349">
        <f t="shared" si="31"/>
        <v>0</v>
      </c>
      <c r="T287" s="349">
        <f t="shared" si="32"/>
        <v>0</v>
      </c>
      <c r="U287" s="349">
        <f t="shared" si="33"/>
        <v>0</v>
      </c>
      <c r="V287" s="349">
        <f t="shared" si="34"/>
        <v>0</v>
      </c>
      <c r="W287" s="349">
        <f t="shared" si="35"/>
        <v>0</v>
      </c>
      <c r="X287" s="349">
        <f t="shared" si="36"/>
        <v>0</v>
      </c>
      <c r="Y287" s="349">
        <f t="shared" si="37"/>
        <v>0</v>
      </c>
      <c r="Z287" s="348"/>
      <c r="AA287" s="348"/>
      <c r="AB287" s="348"/>
      <c r="AC287"/>
      <c r="AD287"/>
      <c r="AE287"/>
      <c r="AF287"/>
    </row>
    <row r="288" spans="1:32" x14ac:dyDescent="0.25">
      <c r="A288" s="348"/>
      <c r="B288" s="350"/>
      <c r="C288" s="350">
        <v>4.1096326574828743E-2</v>
      </c>
      <c r="D288" s="350">
        <v>1.0898559495900169</v>
      </c>
      <c r="E288" s="350">
        <v>0.23353629855923708</v>
      </c>
      <c r="F288" s="350">
        <v>3.3984273920041178E-2</v>
      </c>
      <c r="G288" s="348"/>
      <c r="H288" s="349">
        <f t="shared" si="30"/>
        <v>0</v>
      </c>
      <c r="I288" s="348"/>
      <c r="J288" s="1"/>
      <c r="K288" s="348"/>
      <c r="L288" s="1"/>
      <c r="M288" s="348"/>
      <c r="N288" s="348"/>
      <c r="O288" s="348"/>
      <c r="P288" s="348"/>
      <c r="Q288" s="347"/>
      <c r="R288" s="349">
        <f t="shared" si="38"/>
        <v>0</v>
      </c>
      <c r="S288" s="349">
        <f t="shared" si="31"/>
        <v>0</v>
      </c>
      <c r="T288" s="349">
        <f t="shared" si="32"/>
        <v>0</v>
      </c>
      <c r="U288" s="349">
        <f t="shared" si="33"/>
        <v>0</v>
      </c>
      <c r="V288" s="349">
        <f t="shared" si="34"/>
        <v>0</v>
      </c>
      <c r="W288" s="349">
        <f t="shared" si="35"/>
        <v>0</v>
      </c>
      <c r="X288" s="349">
        <f t="shared" si="36"/>
        <v>0</v>
      </c>
      <c r="Y288" s="349">
        <f t="shared" si="37"/>
        <v>0</v>
      </c>
      <c r="Z288" s="348"/>
      <c r="AA288" s="348"/>
      <c r="AB288" s="348"/>
      <c r="AC288" s="351"/>
      <c r="AD288"/>
      <c r="AE288"/>
      <c r="AF288"/>
    </row>
    <row r="289" spans="1:32" x14ac:dyDescent="0.25">
      <c r="A289" s="348"/>
      <c r="B289" s="350"/>
      <c r="C289" s="350">
        <v>-0.45568427453098415</v>
      </c>
      <c r="D289" s="350">
        <v>2.0609184678475376</v>
      </c>
      <c r="E289" s="350">
        <v>7.826499724863617E-2</v>
      </c>
      <c r="F289" s="350">
        <v>5.0433680168856979E-2</v>
      </c>
      <c r="G289" s="348"/>
      <c r="H289" s="349">
        <f t="shared" si="30"/>
        <v>0</v>
      </c>
      <c r="I289" s="348"/>
      <c r="J289" s="1"/>
      <c r="K289" s="348"/>
      <c r="L289" s="1"/>
      <c r="M289" s="348"/>
      <c r="N289" s="348"/>
      <c r="O289" s="348"/>
      <c r="P289" s="348"/>
      <c r="Q289" s="347"/>
      <c r="R289" s="349">
        <f t="shared" si="38"/>
        <v>0</v>
      </c>
      <c r="S289" s="349">
        <f t="shared" si="31"/>
        <v>0</v>
      </c>
      <c r="T289" s="349">
        <f t="shared" si="32"/>
        <v>0</v>
      </c>
      <c r="U289" s="349">
        <f t="shared" si="33"/>
        <v>0</v>
      </c>
      <c r="V289" s="349">
        <f t="shared" si="34"/>
        <v>0</v>
      </c>
      <c r="W289" s="349">
        <f t="shared" si="35"/>
        <v>0</v>
      </c>
      <c r="X289" s="349">
        <f t="shared" si="36"/>
        <v>0</v>
      </c>
      <c r="Y289" s="349">
        <f t="shared" si="37"/>
        <v>0</v>
      </c>
      <c r="Z289" s="348"/>
      <c r="AA289" s="348"/>
      <c r="AB289" s="348"/>
      <c r="AC289" s="351"/>
      <c r="AD289"/>
      <c r="AE289"/>
      <c r="AF289"/>
    </row>
    <row r="290" spans="1:32" x14ac:dyDescent="0.25">
      <c r="A290" s="348"/>
      <c r="B290" s="350">
        <v>2.9558979485178908E-3</v>
      </c>
      <c r="C290" s="350">
        <v>-0.8379266784413687</v>
      </c>
      <c r="D290" s="350">
        <v>3.3589751539254671</v>
      </c>
      <c r="E290" s="350">
        <v>0.14099994279045558</v>
      </c>
      <c r="F290" s="350">
        <v>4.4614217794041747E-2</v>
      </c>
      <c r="G290" s="348"/>
      <c r="H290" s="349">
        <f t="shared" si="30"/>
        <v>0</v>
      </c>
      <c r="I290" s="348"/>
      <c r="J290" s="1"/>
      <c r="K290" s="348"/>
      <c r="L290" s="1"/>
      <c r="M290" s="348"/>
      <c r="N290" s="348"/>
      <c r="O290" s="348"/>
      <c r="P290" s="348"/>
      <c r="Q290" s="347"/>
      <c r="R290" s="349">
        <f t="shared" si="38"/>
        <v>0</v>
      </c>
      <c r="S290" s="349">
        <f t="shared" si="31"/>
        <v>0</v>
      </c>
      <c r="T290" s="349">
        <f t="shared" si="32"/>
        <v>0</v>
      </c>
      <c r="U290" s="349">
        <f t="shared" si="33"/>
        <v>0</v>
      </c>
      <c r="V290" s="349">
        <f t="shared" si="34"/>
        <v>0</v>
      </c>
      <c r="W290" s="349">
        <f t="shared" si="35"/>
        <v>0</v>
      </c>
      <c r="X290" s="349">
        <f t="shared" si="36"/>
        <v>0</v>
      </c>
      <c r="Y290" s="349">
        <f t="shared" si="37"/>
        <v>0</v>
      </c>
      <c r="Z290" s="348"/>
      <c r="AA290" s="348"/>
      <c r="AB290" s="348"/>
      <c r="AC290" s="351"/>
      <c r="AD290"/>
      <c r="AE290"/>
      <c r="AF290"/>
    </row>
    <row r="291" spans="1:32" x14ac:dyDescent="0.25">
      <c r="A291" s="348"/>
      <c r="B291" s="350">
        <v>2.1228421246344601E-3</v>
      </c>
      <c r="C291" s="350">
        <v>-0.17200919638759901</v>
      </c>
      <c r="D291" s="350"/>
      <c r="E291" s="350">
        <v>7.3688259787271556E-3</v>
      </c>
      <c r="F291" s="350">
        <v>8.7663395105902334E-2</v>
      </c>
      <c r="G291" s="348"/>
      <c r="H291" s="349">
        <f t="shared" si="30"/>
        <v>0</v>
      </c>
      <c r="I291" s="348"/>
      <c r="J291" s="1"/>
      <c r="K291" s="348"/>
      <c r="L291" s="1"/>
      <c r="M291" s="348"/>
      <c r="N291" s="348"/>
      <c r="O291" s="348"/>
      <c r="P291" s="348"/>
      <c r="Q291" s="347"/>
      <c r="R291" s="349">
        <f t="shared" si="38"/>
        <v>0</v>
      </c>
      <c r="S291" s="349">
        <f t="shared" si="31"/>
        <v>0</v>
      </c>
      <c r="T291" s="349">
        <f t="shared" si="32"/>
        <v>0</v>
      </c>
      <c r="U291" s="349">
        <f t="shared" si="33"/>
        <v>0</v>
      </c>
      <c r="V291" s="349">
        <f t="shared" si="34"/>
        <v>0</v>
      </c>
      <c r="W291" s="349">
        <f t="shared" si="35"/>
        <v>0</v>
      </c>
      <c r="X291" s="349">
        <f t="shared" si="36"/>
        <v>0</v>
      </c>
      <c r="Y291" s="349">
        <f t="shared" si="37"/>
        <v>0</v>
      </c>
      <c r="Z291" s="348"/>
      <c r="AA291" s="348"/>
      <c r="AB291" s="348"/>
      <c r="AC291" s="351"/>
      <c r="AD291"/>
      <c r="AE291"/>
      <c r="AF291"/>
    </row>
    <row r="292" spans="1:32" x14ac:dyDescent="0.25">
      <c r="A292" s="348"/>
      <c r="B292" s="350">
        <v>2.2001831833819729E-3</v>
      </c>
      <c r="C292" s="350">
        <v>3.3136879787220241E-2</v>
      </c>
      <c r="D292" s="350"/>
      <c r="E292" s="350">
        <v>0.11388165662849607</v>
      </c>
      <c r="F292" s="350">
        <v>7.0768191142485865E-2</v>
      </c>
      <c r="G292" s="348"/>
      <c r="H292" s="349">
        <f t="shared" si="30"/>
        <v>0</v>
      </c>
      <c r="I292" s="348"/>
      <c r="J292" s="1"/>
      <c r="K292" s="348"/>
      <c r="L292" s="1"/>
      <c r="M292" s="348"/>
      <c r="N292" s="348"/>
      <c r="O292" s="348"/>
      <c r="P292" s="348"/>
      <c r="Q292" s="347"/>
      <c r="R292" s="349">
        <f t="shared" si="38"/>
        <v>0</v>
      </c>
      <c r="S292" s="349">
        <f t="shared" si="31"/>
        <v>0</v>
      </c>
      <c r="T292" s="349">
        <f t="shared" si="32"/>
        <v>0</v>
      </c>
      <c r="U292" s="349">
        <f t="shared" si="33"/>
        <v>0</v>
      </c>
      <c r="V292" s="349">
        <f t="shared" si="34"/>
        <v>0</v>
      </c>
      <c r="W292" s="349">
        <f t="shared" si="35"/>
        <v>0</v>
      </c>
      <c r="X292" s="349">
        <f t="shared" si="36"/>
        <v>0</v>
      </c>
      <c r="Y292" s="349">
        <f t="shared" si="37"/>
        <v>0</v>
      </c>
      <c r="Z292" s="348"/>
      <c r="AA292" s="348"/>
      <c r="AB292" s="348"/>
      <c r="AC292" s="351"/>
      <c r="AD292"/>
      <c r="AE292"/>
      <c r="AF292"/>
    </row>
    <row r="293" spans="1:32" x14ac:dyDescent="0.25">
      <c r="A293" s="348"/>
      <c r="B293" s="350">
        <v>4.7878329583547746E-3</v>
      </c>
      <c r="C293" s="350">
        <v>-0.13409059535028597</v>
      </c>
      <c r="D293" s="350"/>
      <c r="E293" s="350">
        <v>0.12513409907981657</v>
      </c>
      <c r="F293" s="350">
        <v>8.6977423174696852E-2</v>
      </c>
      <c r="G293" s="348"/>
      <c r="H293" s="349">
        <f t="shared" si="30"/>
        <v>0</v>
      </c>
      <c r="I293" s="348"/>
      <c r="J293" s="1"/>
      <c r="K293" s="348"/>
      <c r="L293" s="1"/>
      <c r="M293" s="348"/>
      <c r="N293" s="348"/>
      <c r="O293" s="348"/>
      <c r="P293" s="348"/>
      <c r="Q293" s="347"/>
      <c r="R293" s="349">
        <f t="shared" si="38"/>
        <v>0</v>
      </c>
      <c r="S293" s="349">
        <f t="shared" si="31"/>
        <v>0</v>
      </c>
      <c r="T293" s="349">
        <f t="shared" si="32"/>
        <v>0</v>
      </c>
      <c r="U293" s="349">
        <f t="shared" si="33"/>
        <v>0</v>
      </c>
      <c r="V293" s="349">
        <f t="shared" si="34"/>
        <v>0</v>
      </c>
      <c r="W293" s="349">
        <f t="shared" si="35"/>
        <v>0</v>
      </c>
      <c r="X293" s="349">
        <f t="shared" si="36"/>
        <v>0</v>
      </c>
      <c r="Y293" s="349">
        <f t="shared" si="37"/>
        <v>0</v>
      </c>
      <c r="Z293" s="348"/>
      <c r="AA293" s="348"/>
      <c r="AB293" s="348"/>
      <c r="AC293" s="351"/>
      <c r="AD293"/>
      <c r="AE293"/>
      <c r="AF293"/>
    </row>
    <row r="294" spans="1:32" x14ac:dyDescent="0.25">
      <c r="A294" s="348"/>
      <c r="B294" s="350">
        <v>1.5290521187657708E-3</v>
      </c>
      <c r="C294" s="350">
        <v>-0.5674337734179834</v>
      </c>
      <c r="D294" s="350"/>
      <c r="E294" s="350">
        <v>0.11723150372648244</v>
      </c>
      <c r="F294" s="350">
        <v>8.4191337201939151E-2</v>
      </c>
      <c r="G294" s="348"/>
      <c r="H294" s="349">
        <f t="shared" si="30"/>
        <v>0</v>
      </c>
      <c r="I294" s="348"/>
      <c r="J294" s="1"/>
      <c r="K294" s="348"/>
      <c r="L294" s="1"/>
      <c r="M294" s="348"/>
      <c r="N294" s="348"/>
      <c r="O294" s="348"/>
      <c r="P294" s="348"/>
      <c r="Q294" s="347"/>
      <c r="R294" s="349">
        <f t="shared" si="38"/>
        <v>0</v>
      </c>
      <c r="S294" s="349">
        <f t="shared" si="31"/>
        <v>0</v>
      </c>
      <c r="T294" s="349">
        <f t="shared" si="32"/>
        <v>0</v>
      </c>
      <c r="U294" s="349">
        <f t="shared" si="33"/>
        <v>0</v>
      </c>
      <c r="V294" s="349">
        <f t="shared" si="34"/>
        <v>0</v>
      </c>
      <c r="W294" s="349">
        <f t="shared" si="35"/>
        <v>0</v>
      </c>
      <c r="X294" s="349">
        <f t="shared" si="36"/>
        <v>0</v>
      </c>
      <c r="Y294" s="349">
        <f t="shared" si="37"/>
        <v>0</v>
      </c>
      <c r="Z294" s="348"/>
      <c r="AA294" s="348"/>
      <c r="AB294" s="348"/>
      <c r="AC294" s="351"/>
      <c r="AD294"/>
      <c r="AE294"/>
      <c r="AF294"/>
    </row>
    <row r="295" spans="1:32" x14ac:dyDescent="0.25">
      <c r="A295" s="348"/>
      <c r="B295" s="350">
        <v>3.7836883880652717E-3</v>
      </c>
      <c r="C295" s="350">
        <v>-1.0780169770947501</v>
      </c>
      <c r="D295" s="350">
        <v>1.6839777333540888</v>
      </c>
      <c r="E295" s="350">
        <v>0.21571411821855269</v>
      </c>
      <c r="F295" s="350">
        <v>7.2132208366766593E-2</v>
      </c>
      <c r="G295" s="348"/>
      <c r="H295" s="349">
        <f t="shared" si="30"/>
        <v>0</v>
      </c>
      <c r="I295" s="348"/>
      <c r="J295" s="1"/>
      <c r="K295" s="348"/>
      <c r="L295" s="1"/>
      <c r="M295" s="348"/>
      <c r="N295" s="348"/>
      <c r="O295" s="348"/>
      <c r="P295" s="348"/>
      <c r="Q295" s="347"/>
      <c r="R295" s="349">
        <f t="shared" si="38"/>
        <v>0</v>
      </c>
      <c r="S295" s="349">
        <f t="shared" si="31"/>
        <v>0</v>
      </c>
      <c r="T295" s="349">
        <f t="shared" si="32"/>
        <v>0</v>
      </c>
      <c r="U295" s="349">
        <f t="shared" si="33"/>
        <v>0</v>
      </c>
      <c r="V295" s="349">
        <f t="shared" si="34"/>
        <v>0</v>
      </c>
      <c r="W295" s="349">
        <f t="shared" si="35"/>
        <v>0</v>
      </c>
      <c r="X295" s="349">
        <f t="shared" si="36"/>
        <v>0</v>
      </c>
      <c r="Y295" s="349">
        <f t="shared" si="37"/>
        <v>0</v>
      </c>
      <c r="Z295" s="348"/>
      <c r="AA295" s="348"/>
      <c r="AB295" s="348"/>
      <c r="AC295" s="351"/>
      <c r="AD295"/>
      <c r="AE295"/>
      <c r="AF295"/>
    </row>
    <row r="296" spans="1:32" x14ac:dyDescent="0.25">
      <c r="A296" s="348"/>
      <c r="B296" s="350">
        <v>1.0031358227982165E-2</v>
      </c>
      <c r="C296" s="350">
        <v>4.892457974721829E-2</v>
      </c>
      <c r="D296" s="350">
        <v>1.5233768849765732</v>
      </c>
      <c r="E296" s="350">
        <v>0.35440601884587447</v>
      </c>
      <c r="F296" s="350">
        <v>5.3211375428346759E-2</v>
      </c>
      <c r="G296" s="348"/>
      <c r="H296" s="349">
        <f t="shared" si="30"/>
        <v>0</v>
      </c>
      <c r="I296" s="348"/>
      <c r="J296" s="1"/>
      <c r="K296" s="348"/>
      <c r="L296" s="1"/>
      <c r="M296" s="348"/>
      <c r="N296" s="348"/>
      <c r="O296" s="348"/>
      <c r="P296" s="348"/>
      <c r="Q296" s="347"/>
      <c r="R296" s="349">
        <f t="shared" si="38"/>
        <v>0</v>
      </c>
      <c r="S296" s="349">
        <f t="shared" si="31"/>
        <v>0</v>
      </c>
      <c r="T296" s="349">
        <f t="shared" si="32"/>
        <v>0</v>
      </c>
      <c r="U296" s="349">
        <f t="shared" si="33"/>
        <v>0</v>
      </c>
      <c r="V296" s="349">
        <f t="shared" si="34"/>
        <v>0</v>
      </c>
      <c r="W296" s="349">
        <f t="shared" si="35"/>
        <v>0</v>
      </c>
      <c r="X296" s="349">
        <f t="shared" si="36"/>
        <v>0</v>
      </c>
      <c r="Y296" s="349">
        <f t="shared" si="37"/>
        <v>0</v>
      </c>
      <c r="Z296" s="348"/>
      <c r="AA296" s="348"/>
      <c r="AB296" s="348"/>
      <c r="AC296" s="351"/>
      <c r="AD296"/>
      <c r="AE296"/>
      <c r="AF296"/>
    </row>
    <row r="297" spans="1:32" x14ac:dyDescent="0.25">
      <c r="A297" s="348"/>
      <c r="B297" s="350">
        <v>8.0341055211058312E-4</v>
      </c>
      <c r="C297" s="350">
        <v>4.0702632126491584E-2</v>
      </c>
      <c r="D297" s="350">
        <v>0.98507430649706418</v>
      </c>
      <c r="E297" s="350">
        <v>0.25564768479793948</v>
      </c>
      <c r="F297" s="350">
        <v>3.6737507072516787E-2</v>
      </c>
      <c r="G297" s="348"/>
      <c r="H297" s="349">
        <f t="shared" si="30"/>
        <v>0</v>
      </c>
      <c r="I297" s="348"/>
      <c r="J297" s="1"/>
      <c r="K297" s="348"/>
      <c r="L297" s="1"/>
      <c r="M297" s="348"/>
      <c r="N297" s="348"/>
      <c r="O297" s="348"/>
      <c r="P297" s="348"/>
      <c r="Q297" s="347"/>
      <c r="R297" s="349">
        <f t="shared" si="38"/>
        <v>0</v>
      </c>
      <c r="S297" s="349">
        <f t="shared" si="31"/>
        <v>0</v>
      </c>
      <c r="T297" s="349">
        <f t="shared" si="32"/>
        <v>0</v>
      </c>
      <c r="U297" s="349">
        <f t="shared" si="33"/>
        <v>0</v>
      </c>
      <c r="V297" s="349">
        <f t="shared" si="34"/>
        <v>0</v>
      </c>
      <c r="W297" s="349">
        <f t="shared" si="35"/>
        <v>0</v>
      </c>
      <c r="X297" s="349">
        <f t="shared" si="36"/>
        <v>0</v>
      </c>
      <c r="Y297" s="349">
        <f t="shared" si="37"/>
        <v>0</v>
      </c>
      <c r="Z297" s="348"/>
      <c r="AA297" s="348"/>
      <c r="AB297" s="348"/>
      <c r="AC297" s="351"/>
      <c r="AD297"/>
      <c r="AE297"/>
      <c r="AF297"/>
    </row>
    <row r="298" spans="1:32" x14ac:dyDescent="0.25">
      <c r="A298" s="348"/>
      <c r="B298" s="350"/>
      <c r="C298" s="350">
        <v>-3.6801149050463282E-3</v>
      </c>
      <c r="D298" s="350"/>
      <c r="E298" s="350">
        <v>0.16941325953868014</v>
      </c>
      <c r="F298" s="350">
        <v>5.7662242148921614E-2</v>
      </c>
      <c r="G298" s="348"/>
      <c r="H298" s="349">
        <f t="shared" si="30"/>
        <v>0</v>
      </c>
      <c r="I298" s="348"/>
      <c r="J298" s="1"/>
      <c r="K298" s="348"/>
      <c r="L298" s="1"/>
      <c r="M298" s="348"/>
      <c r="N298" s="348"/>
      <c r="O298" s="348"/>
      <c r="P298" s="348"/>
      <c r="Q298" s="347"/>
      <c r="R298" s="349">
        <f t="shared" si="38"/>
        <v>0</v>
      </c>
      <c r="S298" s="349">
        <f t="shared" si="31"/>
        <v>0</v>
      </c>
      <c r="T298" s="349">
        <f t="shared" si="32"/>
        <v>0</v>
      </c>
      <c r="U298" s="349">
        <f t="shared" si="33"/>
        <v>0</v>
      </c>
      <c r="V298" s="349">
        <f t="shared" si="34"/>
        <v>0</v>
      </c>
      <c r="W298" s="349">
        <f t="shared" si="35"/>
        <v>0</v>
      </c>
      <c r="X298" s="349">
        <f t="shared" si="36"/>
        <v>0</v>
      </c>
      <c r="Y298" s="349">
        <f t="shared" si="37"/>
        <v>0</v>
      </c>
      <c r="Z298" s="348"/>
      <c r="AA298" s="348"/>
      <c r="AB298" s="348"/>
      <c r="AC298" s="351"/>
      <c r="AD298"/>
      <c r="AE298"/>
      <c r="AF298"/>
    </row>
    <row r="299" spans="1:32" x14ac:dyDescent="0.25">
      <c r="A299" s="348"/>
      <c r="B299" s="350">
        <v>3.8783443281195846E-3</v>
      </c>
      <c r="C299" s="350">
        <v>-1.1114917794100265</v>
      </c>
      <c r="D299" s="350">
        <v>1.8266974253667487</v>
      </c>
      <c r="E299" s="350">
        <v>0.21568111953657756</v>
      </c>
      <c r="F299" s="350">
        <v>7.1251216824570543E-2</v>
      </c>
      <c r="G299" s="348"/>
      <c r="H299" s="349">
        <f t="shared" si="30"/>
        <v>0</v>
      </c>
      <c r="I299" s="348"/>
      <c r="J299" s="1"/>
      <c r="K299" s="348"/>
      <c r="L299" s="1"/>
      <c r="M299" s="348"/>
      <c r="N299" s="348"/>
      <c r="O299" s="348"/>
      <c r="P299" s="348"/>
      <c r="Q299" s="347"/>
      <c r="R299" s="349">
        <f t="shared" si="38"/>
        <v>0</v>
      </c>
      <c r="S299" s="349">
        <f t="shared" si="31"/>
        <v>0</v>
      </c>
      <c r="T299" s="349">
        <f t="shared" si="32"/>
        <v>0</v>
      </c>
      <c r="U299" s="349">
        <f t="shared" si="33"/>
        <v>0</v>
      </c>
      <c r="V299" s="349">
        <f t="shared" si="34"/>
        <v>0</v>
      </c>
      <c r="W299" s="349">
        <f t="shared" si="35"/>
        <v>0</v>
      </c>
      <c r="X299" s="349">
        <f t="shared" si="36"/>
        <v>0</v>
      </c>
      <c r="Y299" s="349">
        <f t="shared" si="37"/>
        <v>0</v>
      </c>
      <c r="Z299" s="348"/>
      <c r="AA299" s="348"/>
      <c r="AB299" s="348"/>
      <c r="AC299"/>
      <c r="AD299"/>
      <c r="AE299"/>
      <c r="AF299"/>
    </row>
    <row r="300" spans="1:32" x14ac:dyDescent="0.25">
      <c r="A300" s="348"/>
      <c r="B300" s="350"/>
      <c r="C300" s="350">
        <v>4.1096326574828687E-2</v>
      </c>
      <c r="D300" s="350">
        <v>1.0898559495900171</v>
      </c>
      <c r="E300" s="350">
        <v>0.23353629855923683</v>
      </c>
      <c r="F300" s="350">
        <v>3.3984273920041226E-2</v>
      </c>
      <c r="G300" s="348"/>
      <c r="H300" s="349">
        <f t="shared" si="30"/>
        <v>0</v>
      </c>
      <c r="I300" s="348"/>
      <c r="J300" s="1"/>
      <c r="K300" s="348"/>
      <c r="L300" s="1"/>
      <c r="M300" s="348"/>
      <c r="N300" s="348"/>
      <c r="O300" s="348"/>
      <c r="P300" s="348"/>
      <c r="Q300" s="347"/>
      <c r="R300" s="349">
        <f t="shared" si="38"/>
        <v>0</v>
      </c>
      <c r="S300" s="349">
        <f t="shared" si="31"/>
        <v>0</v>
      </c>
      <c r="T300" s="349">
        <f t="shared" si="32"/>
        <v>0</v>
      </c>
      <c r="U300" s="349">
        <f t="shared" si="33"/>
        <v>0</v>
      </c>
      <c r="V300" s="349">
        <f t="shared" si="34"/>
        <v>0</v>
      </c>
      <c r="W300" s="349">
        <f t="shared" si="35"/>
        <v>0</v>
      </c>
      <c r="X300" s="349">
        <f t="shared" si="36"/>
        <v>0</v>
      </c>
      <c r="Y300" s="349">
        <f t="shared" si="37"/>
        <v>0</v>
      </c>
      <c r="Z300" s="348"/>
      <c r="AA300" s="348"/>
      <c r="AB300" s="348"/>
      <c r="AC300" s="351"/>
      <c r="AD300"/>
      <c r="AE300"/>
      <c r="AF300"/>
    </row>
    <row r="301" spans="1:32" x14ac:dyDescent="0.25">
      <c r="A301" s="348"/>
      <c r="B301" s="350">
        <v>5.1666919046510582E-3</v>
      </c>
      <c r="C301" s="350">
        <v>-0.81372236931404507</v>
      </c>
      <c r="D301" s="350">
        <v>4.8387213364222514</v>
      </c>
      <c r="E301" s="350">
        <v>0.19222281035135488</v>
      </c>
      <c r="F301" s="350"/>
      <c r="G301" s="348"/>
      <c r="H301" s="349">
        <f t="shared" si="30"/>
        <v>0</v>
      </c>
      <c r="I301" s="348"/>
      <c r="J301" s="1"/>
      <c r="K301" s="348"/>
      <c r="L301" s="1"/>
      <c r="M301" s="348"/>
      <c r="N301" s="348"/>
      <c r="O301" s="348"/>
      <c r="P301" s="348"/>
      <c r="Q301" s="347"/>
      <c r="R301" s="349">
        <f t="shared" si="38"/>
        <v>0</v>
      </c>
      <c r="S301" s="349">
        <f t="shared" si="31"/>
        <v>0</v>
      </c>
      <c r="T301" s="349">
        <f t="shared" si="32"/>
        <v>0</v>
      </c>
      <c r="U301" s="349">
        <f t="shared" si="33"/>
        <v>0</v>
      </c>
      <c r="V301" s="349">
        <f t="shared" si="34"/>
        <v>0</v>
      </c>
      <c r="W301" s="349">
        <f t="shared" si="35"/>
        <v>0</v>
      </c>
      <c r="X301" s="349">
        <f t="shared" si="36"/>
        <v>0</v>
      </c>
      <c r="Y301" s="349">
        <f t="shared" si="37"/>
        <v>0</v>
      </c>
      <c r="Z301" s="348"/>
      <c r="AA301" s="348"/>
      <c r="AB301" s="348"/>
      <c r="AC301" s="351"/>
      <c r="AD301"/>
      <c r="AE301"/>
      <c r="AF301"/>
    </row>
    <row r="302" spans="1:32" x14ac:dyDescent="0.25">
      <c r="A302" s="348"/>
      <c r="B302" s="350">
        <v>2.4889519595024086E-3</v>
      </c>
      <c r="C302" s="350">
        <v>-0.11736982214762462</v>
      </c>
      <c r="D302" s="350">
        <v>1.7650850314823547</v>
      </c>
      <c r="E302" s="350">
        <v>0.26446728264184022</v>
      </c>
      <c r="F302" s="350">
        <v>3.6233400942383101E-2</v>
      </c>
      <c r="G302" s="348"/>
      <c r="H302" s="349">
        <f t="shared" si="30"/>
        <v>0</v>
      </c>
      <c r="I302" s="348"/>
      <c r="J302" s="1"/>
      <c r="K302" s="348"/>
      <c r="L302" s="1"/>
      <c r="M302" s="348"/>
      <c r="N302" s="348"/>
      <c r="O302" s="348"/>
      <c r="P302" s="348"/>
      <c r="Q302" s="347"/>
      <c r="R302" s="349">
        <f t="shared" si="38"/>
        <v>0</v>
      </c>
      <c r="S302" s="349">
        <f t="shared" si="31"/>
        <v>0</v>
      </c>
      <c r="T302" s="349">
        <f t="shared" si="32"/>
        <v>0</v>
      </c>
      <c r="U302" s="349">
        <f t="shared" si="33"/>
        <v>0</v>
      </c>
      <c r="V302" s="349">
        <f t="shared" si="34"/>
        <v>0</v>
      </c>
      <c r="W302" s="349">
        <f t="shared" si="35"/>
        <v>0</v>
      </c>
      <c r="X302" s="349">
        <f t="shared" si="36"/>
        <v>0</v>
      </c>
      <c r="Y302" s="349">
        <f t="shared" si="37"/>
        <v>0</v>
      </c>
      <c r="Z302" s="348"/>
      <c r="AA302" s="348"/>
      <c r="AB302" s="348"/>
      <c r="AC302" s="351"/>
      <c r="AD302"/>
      <c r="AE302"/>
      <c r="AF302"/>
    </row>
    <row r="303" spans="1:32" x14ac:dyDescent="0.25">
      <c r="A303" s="348"/>
      <c r="B303" s="350"/>
      <c r="C303" s="350">
        <v>4.109632657482877E-2</v>
      </c>
      <c r="D303" s="350">
        <v>1.0898559495900149</v>
      </c>
      <c r="E303" s="350">
        <v>0.23353629855923733</v>
      </c>
      <c r="F303" s="350">
        <v>3.3984273920041191E-2</v>
      </c>
      <c r="G303" s="348"/>
      <c r="H303" s="349">
        <f t="shared" si="30"/>
        <v>0</v>
      </c>
      <c r="I303" s="348"/>
      <c r="J303" s="1"/>
      <c r="K303" s="348"/>
      <c r="L303" s="1"/>
      <c r="M303" s="348"/>
      <c r="N303" s="348"/>
      <c r="O303" s="348"/>
      <c r="P303" s="348"/>
      <c r="Q303" s="347"/>
      <c r="R303" s="349">
        <f t="shared" si="38"/>
        <v>0</v>
      </c>
      <c r="S303" s="349">
        <f t="shared" si="31"/>
        <v>0</v>
      </c>
      <c r="T303" s="349">
        <f t="shared" si="32"/>
        <v>0</v>
      </c>
      <c r="U303" s="349">
        <f t="shared" si="33"/>
        <v>0</v>
      </c>
      <c r="V303" s="349">
        <f t="shared" si="34"/>
        <v>0</v>
      </c>
      <c r="W303" s="349">
        <f t="shared" si="35"/>
        <v>0</v>
      </c>
      <c r="X303" s="349">
        <f t="shared" si="36"/>
        <v>0</v>
      </c>
      <c r="Y303" s="349">
        <f t="shared" si="37"/>
        <v>0</v>
      </c>
      <c r="Z303" s="348"/>
      <c r="AA303" s="348"/>
      <c r="AB303" s="348"/>
      <c r="AC303"/>
      <c r="AD303"/>
      <c r="AE303"/>
      <c r="AF303"/>
    </row>
    <row r="304" spans="1:32" x14ac:dyDescent="0.25">
      <c r="A304" s="348"/>
      <c r="B304" s="350"/>
      <c r="C304" s="350">
        <v>3.4035452579146044E-2</v>
      </c>
      <c r="D304" s="350">
        <v>1.0872032944533385</v>
      </c>
      <c r="E304" s="350">
        <v>0.23027972224447865</v>
      </c>
      <c r="F304" s="350">
        <v>3.4696200161931007E-2</v>
      </c>
      <c r="G304" s="348"/>
      <c r="H304" s="349">
        <f t="shared" si="30"/>
        <v>0</v>
      </c>
      <c r="I304" s="348"/>
      <c r="J304" s="1"/>
      <c r="K304" s="348"/>
      <c r="L304" s="1"/>
      <c r="M304" s="348"/>
      <c r="N304" s="348"/>
      <c r="O304" s="348"/>
      <c r="P304" s="348"/>
      <c r="Q304" s="347"/>
      <c r="R304" s="349">
        <f t="shared" si="38"/>
        <v>0</v>
      </c>
      <c r="S304" s="349">
        <f t="shared" si="31"/>
        <v>0</v>
      </c>
      <c r="T304" s="349">
        <f t="shared" si="32"/>
        <v>0</v>
      </c>
      <c r="U304" s="349">
        <f t="shared" si="33"/>
        <v>0</v>
      </c>
      <c r="V304" s="349">
        <f t="shared" si="34"/>
        <v>0</v>
      </c>
      <c r="W304" s="349">
        <f t="shared" si="35"/>
        <v>0</v>
      </c>
      <c r="X304" s="349">
        <f t="shared" si="36"/>
        <v>0</v>
      </c>
      <c r="Y304" s="349">
        <f t="shared" si="37"/>
        <v>0</v>
      </c>
      <c r="Z304" s="348"/>
      <c r="AA304" s="348"/>
      <c r="AB304" s="348"/>
      <c r="AC304"/>
      <c r="AD304"/>
      <c r="AE304"/>
      <c r="AF304"/>
    </row>
    <row r="305" spans="1:32" x14ac:dyDescent="0.25">
      <c r="A305" s="348"/>
      <c r="B305" s="350"/>
      <c r="C305" s="350">
        <v>4.1096326574828652E-2</v>
      </c>
      <c r="D305" s="350">
        <v>1.0898559495900166</v>
      </c>
      <c r="E305" s="350">
        <v>0.23353629855923766</v>
      </c>
      <c r="F305" s="350">
        <v>3.3984273920041115E-2</v>
      </c>
      <c r="G305" s="348"/>
      <c r="H305" s="349">
        <f t="shared" si="30"/>
        <v>0</v>
      </c>
      <c r="I305" s="348"/>
      <c r="J305" s="1"/>
      <c r="K305" s="348"/>
      <c r="L305" s="1"/>
      <c r="M305" s="348"/>
      <c r="N305" s="348"/>
      <c r="O305" s="348"/>
      <c r="P305" s="348"/>
      <c r="Q305" s="347"/>
      <c r="R305" s="349">
        <f t="shared" si="38"/>
        <v>0</v>
      </c>
      <c r="S305" s="349">
        <f t="shared" si="31"/>
        <v>0</v>
      </c>
      <c r="T305" s="349">
        <f t="shared" si="32"/>
        <v>0</v>
      </c>
      <c r="U305" s="349">
        <f t="shared" si="33"/>
        <v>0</v>
      </c>
      <c r="V305" s="349">
        <f t="shared" si="34"/>
        <v>0</v>
      </c>
      <c r="W305" s="349">
        <f t="shared" si="35"/>
        <v>0</v>
      </c>
      <c r="X305" s="349">
        <f t="shared" si="36"/>
        <v>0</v>
      </c>
      <c r="Y305" s="349">
        <f t="shared" si="37"/>
        <v>0</v>
      </c>
      <c r="Z305" s="348"/>
      <c r="AA305" s="348"/>
      <c r="AB305" s="348"/>
      <c r="AC305"/>
      <c r="AD305"/>
      <c r="AE305"/>
      <c r="AF305"/>
    </row>
    <row r="306" spans="1:32" x14ac:dyDescent="0.25">
      <c r="A306" s="348"/>
      <c r="B306" s="350"/>
      <c r="C306" s="350">
        <v>4.1270920734553941E-2</v>
      </c>
      <c r="D306" s="350">
        <v>0.99142306781488332</v>
      </c>
      <c r="E306" s="350">
        <v>0.23062341921582982</v>
      </c>
      <c r="F306" s="350">
        <v>3.5835827788990866E-2</v>
      </c>
      <c r="G306" s="348"/>
      <c r="H306" s="349">
        <f t="shared" si="30"/>
        <v>0</v>
      </c>
      <c r="I306" s="348"/>
      <c r="J306" s="1"/>
      <c r="K306" s="348"/>
      <c r="L306" s="1"/>
      <c r="M306" s="348"/>
      <c r="N306" s="348"/>
      <c r="O306" s="348"/>
      <c r="P306" s="348"/>
      <c r="Q306" s="347"/>
      <c r="R306" s="349">
        <f t="shared" si="38"/>
        <v>0</v>
      </c>
      <c r="S306" s="349">
        <f t="shared" si="31"/>
        <v>0</v>
      </c>
      <c r="T306" s="349">
        <f t="shared" si="32"/>
        <v>0</v>
      </c>
      <c r="U306" s="349">
        <f t="shared" si="33"/>
        <v>0</v>
      </c>
      <c r="V306" s="349">
        <f t="shared" si="34"/>
        <v>0</v>
      </c>
      <c r="W306" s="349">
        <f t="shared" si="35"/>
        <v>0</v>
      </c>
      <c r="X306" s="349">
        <f t="shared" si="36"/>
        <v>0</v>
      </c>
      <c r="Y306" s="349">
        <f t="shared" si="37"/>
        <v>0</v>
      </c>
      <c r="Z306" s="348"/>
      <c r="AA306" s="348"/>
      <c r="AB306" s="348"/>
      <c r="AC306" s="351"/>
      <c r="AD306"/>
      <c r="AE306"/>
      <c r="AF306"/>
    </row>
    <row r="307" spans="1:32" x14ac:dyDescent="0.25">
      <c r="A307" s="348"/>
      <c r="B307" s="350">
        <v>8.1713887506625093E-4</v>
      </c>
      <c r="C307" s="350">
        <v>-5.9502553768019601E-3</v>
      </c>
      <c r="D307" s="350"/>
      <c r="E307" s="350">
        <v>0.18746529975778192</v>
      </c>
      <c r="F307" s="350">
        <v>5.9590414531149258E-2</v>
      </c>
      <c r="G307" s="348"/>
      <c r="H307" s="349">
        <f t="shared" si="30"/>
        <v>0</v>
      </c>
      <c r="I307" s="348"/>
      <c r="J307" s="1"/>
      <c r="K307" s="348"/>
      <c r="L307" s="1"/>
      <c r="M307" s="348"/>
      <c r="N307" s="348"/>
      <c r="O307" s="348"/>
      <c r="P307" s="348"/>
      <c r="Q307" s="347"/>
      <c r="R307" s="349">
        <f t="shared" si="38"/>
        <v>0</v>
      </c>
      <c r="S307" s="349">
        <f t="shared" si="31"/>
        <v>0</v>
      </c>
      <c r="T307" s="349">
        <f t="shared" si="32"/>
        <v>0</v>
      </c>
      <c r="U307" s="349">
        <f t="shared" si="33"/>
        <v>0</v>
      </c>
      <c r="V307" s="349">
        <f t="shared" si="34"/>
        <v>0</v>
      </c>
      <c r="W307" s="349">
        <f t="shared" si="35"/>
        <v>0</v>
      </c>
      <c r="X307" s="349">
        <f t="shared" si="36"/>
        <v>0</v>
      </c>
      <c r="Y307" s="349">
        <f t="shared" si="37"/>
        <v>0</v>
      </c>
      <c r="Z307" s="348"/>
      <c r="AA307" s="348"/>
      <c r="AB307" s="348"/>
      <c r="AC307" s="351"/>
      <c r="AD307"/>
      <c r="AE307"/>
      <c r="AF307"/>
    </row>
    <row r="308" spans="1:32" x14ac:dyDescent="0.25">
      <c r="A308" s="348"/>
      <c r="B308" s="350">
        <v>1.6522717018309499E-2</v>
      </c>
      <c r="C308" s="350">
        <v>-0.74512395814616439</v>
      </c>
      <c r="D308" s="350">
        <v>3.0542839434709403</v>
      </c>
      <c r="E308" s="350">
        <v>0.48341208228731547</v>
      </c>
      <c r="F308" s="350">
        <v>7.2794916170689006E-2</v>
      </c>
      <c r="G308" s="348"/>
      <c r="H308" s="349">
        <f t="shared" si="30"/>
        <v>0</v>
      </c>
      <c r="I308" s="348"/>
      <c r="J308" s="1"/>
      <c r="K308" s="348"/>
      <c r="L308" s="1"/>
      <c r="M308" s="348"/>
      <c r="N308" s="348"/>
      <c r="O308" s="348"/>
      <c r="P308" s="348"/>
      <c r="Q308" s="347"/>
      <c r="R308" s="349">
        <f t="shared" si="38"/>
        <v>0</v>
      </c>
      <c r="S308" s="349">
        <f t="shared" si="31"/>
        <v>0</v>
      </c>
      <c r="T308" s="349">
        <f t="shared" si="32"/>
        <v>0</v>
      </c>
      <c r="U308" s="349">
        <f t="shared" si="33"/>
        <v>0</v>
      </c>
      <c r="V308" s="349">
        <f t="shared" si="34"/>
        <v>0</v>
      </c>
      <c r="W308" s="349">
        <f t="shared" si="35"/>
        <v>0</v>
      </c>
      <c r="X308" s="349">
        <f t="shared" si="36"/>
        <v>0</v>
      </c>
      <c r="Y308" s="349">
        <f t="shared" si="37"/>
        <v>0</v>
      </c>
      <c r="Z308" s="348"/>
      <c r="AA308" s="348"/>
      <c r="AB308" s="348"/>
      <c r="AC308"/>
      <c r="AD308"/>
      <c r="AE308"/>
      <c r="AF308"/>
    </row>
    <row r="309" spans="1:32" x14ac:dyDescent="0.25">
      <c r="A309" s="348"/>
      <c r="B309" s="350">
        <v>3.8783443281197251E-3</v>
      </c>
      <c r="C309" s="350">
        <v>-1.1114917794100188</v>
      </c>
      <c r="D309" s="350">
        <v>1.8266974253667581</v>
      </c>
      <c r="E309" s="350">
        <v>0.21568111953657959</v>
      </c>
      <c r="F309" s="350">
        <v>7.1251216824570723E-2</v>
      </c>
      <c r="G309" s="348"/>
      <c r="H309" s="349">
        <f t="shared" si="30"/>
        <v>0</v>
      </c>
      <c r="I309" s="348"/>
      <c r="J309" s="1"/>
      <c r="K309" s="348"/>
      <c r="L309" s="1"/>
      <c r="M309" s="348"/>
      <c r="N309" s="348"/>
      <c r="O309" s="348"/>
      <c r="P309" s="348"/>
      <c r="Q309" s="347"/>
      <c r="R309" s="349">
        <f t="shared" si="38"/>
        <v>0</v>
      </c>
      <c r="S309" s="349">
        <f t="shared" si="31"/>
        <v>0</v>
      </c>
      <c r="T309" s="349">
        <f t="shared" si="32"/>
        <v>0</v>
      </c>
      <c r="U309" s="349">
        <f t="shared" si="33"/>
        <v>0</v>
      </c>
      <c r="V309" s="349">
        <f t="shared" si="34"/>
        <v>0</v>
      </c>
      <c r="W309" s="349">
        <f t="shared" si="35"/>
        <v>0</v>
      </c>
      <c r="X309" s="349">
        <f t="shared" si="36"/>
        <v>0</v>
      </c>
      <c r="Y309" s="349">
        <f t="shared" si="37"/>
        <v>0</v>
      </c>
      <c r="Z309" s="348"/>
      <c r="AA309" s="348"/>
      <c r="AB309" s="348"/>
      <c r="AC309" s="351"/>
      <c r="AD309"/>
      <c r="AE309"/>
      <c r="AF309"/>
    </row>
    <row r="310" spans="1:32" x14ac:dyDescent="0.25">
      <c r="A310" s="348"/>
      <c r="B310" s="350">
        <v>6.5863288193182927E-3</v>
      </c>
      <c r="C310" s="350">
        <v>-0.11811342209819561</v>
      </c>
      <c r="D310" s="350"/>
      <c r="E310" s="350">
        <v>0.17812531732226169</v>
      </c>
      <c r="F310" s="350">
        <v>8.8696000748513873E-2</v>
      </c>
      <c r="G310" s="348"/>
      <c r="H310" s="349">
        <f t="shared" si="30"/>
        <v>0</v>
      </c>
      <c r="I310" s="348"/>
      <c r="J310" s="1"/>
      <c r="K310" s="348"/>
      <c r="L310" s="1"/>
      <c r="M310" s="348"/>
      <c r="N310" s="348"/>
      <c r="O310" s="348"/>
      <c r="P310" s="348"/>
      <c r="Q310" s="347"/>
      <c r="R310" s="349">
        <f t="shared" si="38"/>
        <v>0</v>
      </c>
      <c r="S310" s="349">
        <f t="shared" si="31"/>
        <v>0</v>
      </c>
      <c r="T310" s="349">
        <f t="shared" si="32"/>
        <v>0</v>
      </c>
      <c r="U310" s="349">
        <f t="shared" si="33"/>
        <v>0</v>
      </c>
      <c r="V310" s="349">
        <f t="shared" si="34"/>
        <v>0</v>
      </c>
      <c r="W310" s="349">
        <f t="shared" si="35"/>
        <v>0</v>
      </c>
      <c r="X310" s="349">
        <f t="shared" si="36"/>
        <v>0</v>
      </c>
      <c r="Y310" s="349">
        <f t="shared" si="37"/>
        <v>0</v>
      </c>
      <c r="Z310" s="348"/>
      <c r="AA310" s="348"/>
      <c r="AB310" s="348"/>
      <c r="AC310" s="351"/>
      <c r="AD310"/>
      <c r="AE310"/>
      <c r="AF310"/>
    </row>
    <row r="311" spans="1:32" x14ac:dyDescent="0.25">
      <c r="A311" s="348"/>
      <c r="B311" s="350"/>
      <c r="C311" s="350">
        <v>-1.3743451115501848</v>
      </c>
      <c r="D311" s="350">
        <v>5.1751734704955981</v>
      </c>
      <c r="E311" s="350"/>
      <c r="F311" s="350"/>
      <c r="G311" s="348"/>
      <c r="H311" s="349">
        <f t="shared" si="30"/>
        <v>0</v>
      </c>
      <c r="I311" s="348"/>
      <c r="J311" s="1"/>
      <c r="K311" s="348"/>
      <c r="L311" s="1"/>
      <c r="M311" s="348"/>
      <c r="N311" s="348"/>
      <c r="O311" s="348"/>
      <c r="P311" s="348"/>
      <c r="Q311" s="347"/>
      <c r="R311" s="349">
        <f t="shared" si="38"/>
        <v>0</v>
      </c>
      <c r="S311" s="349">
        <f t="shared" si="31"/>
        <v>0</v>
      </c>
      <c r="T311" s="349">
        <f t="shared" si="32"/>
        <v>0</v>
      </c>
      <c r="U311" s="349">
        <f t="shared" si="33"/>
        <v>0</v>
      </c>
      <c r="V311" s="349">
        <f t="shared" si="34"/>
        <v>0</v>
      </c>
      <c r="W311" s="349">
        <f t="shared" si="35"/>
        <v>0</v>
      </c>
      <c r="X311" s="349">
        <f t="shared" si="36"/>
        <v>0</v>
      </c>
      <c r="Y311" s="349">
        <f t="shared" si="37"/>
        <v>0</v>
      </c>
      <c r="Z311" s="348"/>
      <c r="AA311" s="348"/>
      <c r="AB311" s="348"/>
      <c r="AC311"/>
      <c r="AD311"/>
      <c r="AE311"/>
      <c r="AF311"/>
    </row>
    <row r="312" spans="1:32" x14ac:dyDescent="0.25">
      <c r="A312" s="348"/>
      <c r="B312" s="350">
        <v>1.2322673855795091E-3</v>
      </c>
      <c r="C312" s="350">
        <v>3.7439802852010366E-2</v>
      </c>
      <c r="D312" s="350">
        <v>0.53065125494422927</v>
      </c>
      <c r="E312" s="350">
        <v>0.22918504522952815</v>
      </c>
      <c r="F312" s="350">
        <v>4.8003778945854031E-2</v>
      </c>
      <c r="G312" s="348"/>
      <c r="H312" s="349">
        <f t="shared" si="30"/>
        <v>0</v>
      </c>
      <c r="I312" s="348"/>
      <c r="J312" s="1"/>
      <c r="K312" s="348"/>
      <c r="L312" s="1"/>
      <c r="M312" s="348"/>
      <c r="N312" s="348"/>
      <c r="O312" s="348"/>
      <c r="P312" s="348"/>
      <c r="Q312" s="347"/>
      <c r="R312" s="349">
        <f t="shared" si="38"/>
        <v>0</v>
      </c>
      <c r="S312" s="349">
        <f t="shared" si="31"/>
        <v>0</v>
      </c>
      <c r="T312" s="349">
        <f t="shared" si="32"/>
        <v>0</v>
      </c>
      <c r="U312" s="349">
        <f t="shared" si="33"/>
        <v>0</v>
      </c>
      <c r="V312" s="349">
        <f t="shared" si="34"/>
        <v>0</v>
      </c>
      <c r="W312" s="349">
        <f t="shared" si="35"/>
        <v>0</v>
      </c>
      <c r="X312" s="349">
        <f t="shared" si="36"/>
        <v>0</v>
      </c>
      <c r="Y312" s="349">
        <f t="shared" si="37"/>
        <v>0</v>
      </c>
      <c r="Z312" s="348"/>
      <c r="AA312" s="348"/>
      <c r="AB312" s="348"/>
      <c r="AC312" s="351"/>
      <c r="AD312"/>
      <c r="AE312"/>
      <c r="AF312"/>
    </row>
    <row r="313" spans="1:32" x14ac:dyDescent="0.25">
      <c r="A313" s="348"/>
      <c r="B313" s="350">
        <v>2.2140554614468412E-3</v>
      </c>
      <c r="C313" s="350">
        <v>-0.33966548643694738</v>
      </c>
      <c r="D313" s="350"/>
      <c r="E313" s="350">
        <v>7.2443996726696144E-2</v>
      </c>
      <c r="F313" s="350">
        <v>8.6473974405604101E-2</v>
      </c>
      <c r="G313" s="348"/>
      <c r="H313" s="349">
        <f t="shared" si="30"/>
        <v>0</v>
      </c>
      <c r="I313" s="348"/>
      <c r="J313" s="1"/>
      <c r="K313" s="348"/>
      <c r="L313" s="1"/>
      <c r="M313" s="348"/>
      <c r="N313" s="348"/>
      <c r="O313" s="348"/>
      <c r="P313" s="348"/>
      <c r="Q313" s="347"/>
      <c r="R313" s="349">
        <f t="shared" si="38"/>
        <v>0</v>
      </c>
      <c r="S313" s="349">
        <f t="shared" si="31"/>
        <v>0</v>
      </c>
      <c r="T313" s="349">
        <f t="shared" si="32"/>
        <v>0</v>
      </c>
      <c r="U313" s="349">
        <f t="shared" si="33"/>
        <v>0</v>
      </c>
      <c r="V313" s="349">
        <f t="shared" si="34"/>
        <v>0</v>
      </c>
      <c r="W313" s="349">
        <f t="shared" si="35"/>
        <v>0</v>
      </c>
      <c r="X313" s="349">
        <f t="shared" si="36"/>
        <v>0</v>
      </c>
      <c r="Y313" s="349">
        <f t="shared" si="37"/>
        <v>0</v>
      </c>
      <c r="Z313" s="348"/>
      <c r="AA313" s="348"/>
      <c r="AB313" s="348"/>
      <c r="AC313" s="351"/>
      <c r="AD313"/>
      <c r="AE313"/>
      <c r="AF313"/>
    </row>
    <row r="314" spans="1:32" x14ac:dyDescent="0.25">
      <c r="A314" s="348"/>
      <c r="B314" s="350">
        <v>1.0803512318688722E-3</v>
      </c>
      <c r="C314" s="350">
        <v>2.8414108819143451E-2</v>
      </c>
      <c r="D314" s="350">
        <v>0.79836702888224964</v>
      </c>
      <c r="E314" s="350">
        <v>0.25451237996253251</v>
      </c>
      <c r="F314" s="350">
        <v>4.1589027929017378E-2</v>
      </c>
      <c r="G314" s="348"/>
      <c r="H314" s="349">
        <f t="shared" si="30"/>
        <v>0</v>
      </c>
      <c r="I314" s="348"/>
      <c r="J314" s="1"/>
      <c r="K314" s="348"/>
      <c r="L314" s="1"/>
      <c r="M314" s="348"/>
      <c r="N314" s="348"/>
      <c r="O314" s="348"/>
      <c r="P314" s="348"/>
      <c r="Q314" s="347"/>
      <c r="R314" s="349">
        <f t="shared" si="38"/>
        <v>0</v>
      </c>
      <c r="S314" s="349">
        <f t="shared" si="31"/>
        <v>0</v>
      </c>
      <c r="T314" s="349">
        <f t="shared" si="32"/>
        <v>0</v>
      </c>
      <c r="U314" s="349">
        <f t="shared" si="33"/>
        <v>0</v>
      </c>
      <c r="V314" s="349">
        <f t="shared" si="34"/>
        <v>0</v>
      </c>
      <c r="W314" s="349">
        <f t="shared" si="35"/>
        <v>0</v>
      </c>
      <c r="X314" s="349">
        <f t="shared" si="36"/>
        <v>0</v>
      </c>
      <c r="Y314" s="349">
        <f t="shared" si="37"/>
        <v>0</v>
      </c>
      <c r="Z314" s="348"/>
      <c r="AA314" s="348"/>
      <c r="AB314" s="348"/>
      <c r="AC314" s="351"/>
      <c r="AD314"/>
      <c r="AE314"/>
      <c r="AF314"/>
    </row>
    <row r="315" spans="1:32" x14ac:dyDescent="0.25">
      <c r="A315" s="348"/>
      <c r="B315" s="350">
        <v>3.878344328119451E-3</v>
      </c>
      <c r="C315" s="350">
        <v>-1.1114917794100272</v>
      </c>
      <c r="D315" s="350">
        <v>1.8266974253667507</v>
      </c>
      <c r="E315" s="350">
        <v>0.21568111953657468</v>
      </c>
      <c r="F315" s="350">
        <v>7.125121682457021E-2</v>
      </c>
      <c r="G315" s="348"/>
      <c r="H315" s="349">
        <f t="shared" si="30"/>
        <v>0</v>
      </c>
      <c r="I315" s="348"/>
      <c r="J315" s="1"/>
      <c r="K315" s="348"/>
      <c r="L315" s="1"/>
      <c r="M315" s="348"/>
      <c r="N315" s="348"/>
      <c r="O315" s="348"/>
      <c r="P315" s="348"/>
      <c r="Q315" s="347"/>
      <c r="R315" s="349">
        <f t="shared" si="38"/>
        <v>0</v>
      </c>
      <c r="S315" s="349">
        <f t="shared" si="31"/>
        <v>0</v>
      </c>
      <c r="T315" s="349">
        <f t="shared" si="32"/>
        <v>0</v>
      </c>
      <c r="U315" s="349">
        <f t="shared" si="33"/>
        <v>0</v>
      </c>
      <c r="V315" s="349">
        <f t="shared" si="34"/>
        <v>0</v>
      </c>
      <c r="W315" s="349">
        <f t="shared" si="35"/>
        <v>0</v>
      </c>
      <c r="X315" s="349">
        <f t="shared" si="36"/>
        <v>0</v>
      </c>
      <c r="Y315" s="349">
        <f t="shared" si="37"/>
        <v>0</v>
      </c>
      <c r="Z315" s="348"/>
      <c r="AA315" s="348"/>
      <c r="AB315" s="348"/>
      <c r="AC315" s="351"/>
      <c r="AD315"/>
      <c r="AE315"/>
      <c r="AF315"/>
    </row>
    <row r="316" spans="1:32" x14ac:dyDescent="0.25">
      <c r="A316" s="348"/>
      <c r="B316" s="350">
        <v>4.1635848589860275E-2</v>
      </c>
      <c r="C316" s="350">
        <v>-2.9504127758288137</v>
      </c>
      <c r="D316" s="350">
        <v>7.5514256136973144</v>
      </c>
      <c r="E316" s="350">
        <v>1.1475527049481959</v>
      </c>
      <c r="F316" s="350">
        <v>6.3344553021330366E-2</v>
      </c>
      <c r="G316" s="348"/>
      <c r="H316" s="349">
        <f t="shared" si="30"/>
        <v>0</v>
      </c>
      <c r="I316" s="348"/>
      <c r="J316" s="1"/>
      <c r="K316" s="348"/>
      <c r="L316" s="1"/>
      <c r="M316" s="348"/>
      <c r="N316" s="348"/>
      <c r="O316" s="348"/>
      <c r="P316" s="348"/>
      <c r="Q316" s="347"/>
      <c r="R316" s="349">
        <f t="shared" si="38"/>
        <v>0</v>
      </c>
      <c r="S316" s="349">
        <f t="shared" si="31"/>
        <v>0</v>
      </c>
      <c r="T316" s="349">
        <f t="shared" si="32"/>
        <v>0</v>
      </c>
      <c r="U316" s="349">
        <f t="shared" si="33"/>
        <v>0</v>
      </c>
      <c r="V316" s="349">
        <f t="shared" si="34"/>
        <v>0</v>
      </c>
      <c r="W316" s="349">
        <f t="shared" si="35"/>
        <v>0</v>
      </c>
      <c r="X316" s="349">
        <f t="shared" si="36"/>
        <v>0</v>
      </c>
      <c r="Y316" s="349">
        <f t="shared" si="37"/>
        <v>0</v>
      </c>
      <c r="Z316" s="348"/>
      <c r="AA316" s="348"/>
      <c r="AB316" s="348"/>
      <c r="AC316" s="351"/>
      <c r="AD316"/>
      <c r="AE316"/>
      <c r="AF316"/>
    </row>
    <row r="317" spans="1:32" x14ac:dyDescent="0.25">
      <c r="A317" s="348"/>
      <c r="B317" s="350"/>
      <c r="C317" s="350">
        <v>-0.18254589809278707</v>
      </c>
      <c r="D317" s="350">
        <v>0.43852412510899347</v>
      </c>
      <c r="E317" s="350">
        <v>0.20165576850042102</v>
      </c>
      <c r="F317" s="350">
        <v>5.3057802173727506E-2</v>
      </c>
      <c r="G317" s="348"/>
      <c r="H317" s="349">
        <f t="shared" si="30"/>
        <v>0</v>
      </c>
      <c r="I317" s="348"/>
      <c r="J317" s="1"/>
      <c r="K317" s="348"/>
      <c r="L317" s="1"/>
      <c r="M317" s="348"/>
      <c r="N317" s="348"/>
      <c r="O317" s="348"/>
      <c r="P317" s="348"/>
      <c r="Q317" s="347"/>
      <c r="R317" s="349">
        <f t="shared" si="38"/>
        <v>0</v>
      </c>
      <c r="S317" s="349">
        <f t="shared" si="31"/>
        <v>0</v>
      </c>
      <c r="T317" s="349">
        <f t="shared" si="32"/>
        <v>0</v>
      </c>
      <c r="U317" s="349">
        <f t="shared" si="33"/>
        <v>0</v>
      </c>
      <c r="V317" s="349">
        <f t="shared" si="34"/>
        <v>0</v>
      </c>
      <c r="W317" s="349">
        <f t="shared" si="35"/>
        <v>0</v>
      </c>
      <c r="X317" s="349">
        <f t="shared" si="36"/>
        <v>0</v>
      </c>
      <c r="Y317" s="349">
        <f t="shared" si="37"/>
        <v>0</v>
      </c>
      <c r="Z317" s="348"/>
      <c r="AA317" s="348"/>
      <c r="AB317" s="348"/>
      <c r="AC317" s="351"/>
      <c r="AD317"/>
      <c r="AE317"/>
      <c r="AF317"/>
    </row>
    <row r="318" spans="1:32" x14ac:dyDescent="0.25">
      <c r="A318" s="348"/>
      <c r="B318" s="350">
        <v>6.3970408478456779E-3</v>
      </c>
      <c r="C318" s="350">
        <v>-1.3701849145938978</v>
      </c>
      <c r="D318" s="350">
        <v>2.6318802172823004</v>
      </c>
      <c r="E318" s="350">
        <v>0.2696664894589143</v>
      </c>
      <c r="F318" s="350">
        <v>6.8904438683517436E-2</v>
      </c>
      <c r="G318" s="348"/>
      <c r="H318" s="349">
        <f t="shared" si="30"/>
        <v>0</v>
      </c>
      <c r="I318" s="348"/>
      <c r="J318" s="1"/>
      <c r="K318" s="348"/>
      <c r="L318" s="1"/>
      <c r="M318" s="348"/>
      <c r="N318" s="348"/>
      <c r="O318" s="348"/>
      <c r="P318" s="348"/>
      <c r="Q318" s="347"/>
      <c r="R318" s="349">
        <f t="shared" si="38"/>
        <v>0</v>
      </c>
      <c r="S318" s="349">
        <f t="shared" si="31"/>
        <v>0</v>
      </c>
      <c r="T318" s="349">
        <f t="shared" si="32"/>
        <v>0</v>
      </c>
      <c r="U318" s="349">
        <f t="shared" si="33"/>
        <v>0</v>
      </c>
      <c r="V318" s="349">
        <f t="shared" si="34"/>
        <v>0</v>
      </c>
      <c r="W318" s="349">
        <f t="shared" si="35"/>
        <v>0</v>
      </c>
      <c r="X318" s="349">
        <f t="shared" si="36"/>
        <v>0</v>
      </c>
      <c r="Y318" s="349">
        <f t="shared" si="37"/>
        <v>0</v>
      </c>
      <c r="Z318" s="348"/>
      <c r="AA318" s="348"/>
      <c r="AB318" s="348"/>
      <c r="AC318" s="351"/>
      <c r="AD318"/>
      <c r="AE318"/>
      <c r="AF318"/>
    </row>
    <row r="319" spans="1:32" x14ac:dyDescent="0.25">
      <c r="A319" s="348"/>
      <c r="B319" s="350"/>
      <c r="C319" s="350">
        <v>-1.9405759573854178E-2</v>
      </c>
      <c r="D319" s="350">
        <v>8.6534575305265593E-2</v>
      </c>
      <c r="E319" s="350">
        <v>0.17962558011371182</v>
      </c>
      <c r="F319" s="350">
        <v>5.6112180189134164E-2</v>
      </c>
      <c r="G319" s="348"/>
      <c r="H319" s="349">
        <f t="shared" si="30"/>
        <v>0</v>
      </c>
      <c r="I319" s="348"/>
      <c r="J319" s="1"/>
      <c r="K319" s="348"/>
      <c r="L319" s="1"/>
      <c r="M319" s="348"/>
      <c r="N319" s="348"/>
      <c r="O319" s="348"/>
      <c r="P319" s="348"/>
      <c r="Q319" s="347"/>
      <c r="R319" s="349">
        <f t="shared" si="38"/>
        <v>0</v>
      </c>
      <c r="S319" s="349">
        <f t="shared" si="31"/>
        <v>0</v>
      </c>
      <c r="T319" s="349">
        <f t="shared" si="32"/>
        <v>0</v>
      </c>
      <c r="U319" s="349">
        <f t="shared" si="33"/>
        <v>0</v>
      </c>
      <c r="V319" s="349">
        <f t="shared" si="34"/>
        <v>0</v>
      </c>
      <c r="W319" s="349">
        <f t="shared" si="35"/>
        <v>0</v>
      </c>
      <c r="X319" s="349">
        <f t="shared" si="36"/>
        <v>0</v>
      </c>
      <c r="Y319" s="349">
        <f t="shared" si="37"/>
        <v>0</v>
      </c>
      <c r="Z319" s="348"/>
      <c r="AA319" s="348"/>
      <c r="AB319" s="348"/>
      <c r="AC319" s="351"/>
      <c r="AD319"/>
      <c r="AE319"/>
      <c r="AF319"/>
    </row>
    <row r="320" spans="1:32" x14ac:dyDescent="0.25">
      <c r="A320" s="348"/>
      <c r="B320" s="350"/>
      <c r="C320" s="350">
        <v>-1.4781452502945336</v>
      </c>
      <c r="D320" s="350">
        <v>1.1680401801319291E-3</v>
      </c>
      <c r="E320" s="350">
        <v>0.2029886377713162</v>
      </c>
      <c r="F320" s="350">
        <v>8.150157684231317E-2</v>
      </c>
      <c r="G320" s="348"/>
      <c r="H320" s="349">
        <f t="shared" si="30"/>
        <v>0</v>
      </c>
      <c r="I320" s="348"/>
      <c r="J320" s="1"/>
      <c r="K320" s="348"/>
      <c r="L320" s="1"/>
      <c r="M320" s="348"/>
      <c r="N320" s="348"/>
      <c r="O320" s="348"/>
      <c r="P320" s="348"/>
      <c r="Q320" s="347"/>
      <c r="R320" s="349">
        <f t="shared" si="38"/>
        <v>0</v>
      </c>
      <c r="S320" s="349">
        <f t="shared" si="31"/>
        <v>0</v>
      </c>
      <c r="T320" s="349">
        <f t="shared" si="32"/>
        <v>0</v>
      </c>
      <c r="U320" s="349">
        <f t="shared" si="33"/>
        <v>0</v>
      </c>
      <c r="V320" s="349">
        <f t="shared" si="34"/>
        <v>0</v>
      </c>
      <c r="W320" s="349">
        <f t="shared" si="35"/>
        <v>0</v>
      </c>
      <c r="X320" s="349">
        <f t="shared" si="36"/>
        <v>0</v>
      </c>
      <c r="Y320" s="349">
        <f t="shared" si="37"/>
        <v>0</v>
      </c>
      <c r="Z320" s="348"/>
      <c r="AA320" s="348"/>
      <c r="AB320" s="348"/>
      <c r="AC320"/>
      <c r="AD320"/>
      <c r="AE320"/>
      <c r="AF320"/>
    </row>
    <row r="321" spans="1:32" x14ac:dyDescent="0.25">
      <c r="A321" s="348"/>
      <c r="B321" s="350">
        <v>5.0495261687218173E-3</v>
      </c>
      <c r="C321" s="350">
        <v>2.8323073208824435E-3</v>
      </c>
      <c r="D321" s="350"/>
      <c r="E321" s="350">
        <v>0.29580655323237082</v>
      </c>
      <c r="F321" s="350">
        <v>6.6130446798534526E-2</v>
      </c>
      <c r="G321" s="348"/>
      <c r="H321" s="349">
        <f t="shared" ref="H321:H384" si="39">SUMPRODUCT(B321:F321,B$62:F$62)</f>
        <v>0</v>
      </c>
      <c r="I321" s="348"/>
      <c r="J321" s="1"/>
      <c r="K321" s="348"/>
      <c r="L321" s="1"/>
      <c r="M321" s="348"/>
      <c r="N321" s="348"/>
      <c r="O321" s="348"/>
      <c r="P321" s="348"/>
      <c r="Q321" s="347"/>
      <c r="R321" s="349">
        <f t="shared" si="38"/>
        <v>0</v>
      </c>
      <c r="S321" s="349">
        <f t="shared" ref="S321:S384" si="40">SUMPRODUCT($B321:$F321,$K$66:$O$66)</f>
        <v>0</v>
      </c>
      <c r="T321" s="349">
        <f t="shared" ref="T321:T384" si="41">SUMPRODUCT($B321:$F321,$K$67:$O$67)</f>
        <v>0</v>
      </c>
      <c r="U321" s="349">
        <f t="shared" ref="U321:U384" si="42">SUMPRODUCT($B321:$F321,$K$68:$O$68)</f>
        <v>0</v>
      </c>
      <c r="V321" s="349">
        <f t="shared" ref="V321:V384" si="43">SUMPRODUCT($B321:$F321,$K$69:$O$69)</f>
        <v>0</v>
      </c>
      <c r="W321" s="349">
        <f t="shared" ref="W321:W384" si="44">SUMPRODUCT($B321:$F321,$K$70:$O$70)</f>
        <v>0</v>
      </c>
      <c r="X321" s="349">
        <f t="shared" ref="X321:X384" si="45">SUMPRODUCT($B321:$F321,$K$71:$O$71)</f>
        <v>0</v>
      </c>
      <c r="Y321" s="349">
        <f t="shared" ref="Y321:Y384" si="46">SUMPRODUCT($B321:$F321,$K$72:$O$72)</f>
        <v>0</v>
      </c>
      <c r="Z321" s="348"/>
      <c r="AA321" s="348"/>
      <c r="AB321" s="348"/>
      <c r="AC321" s="351"/>
      <c r="AD321"/>
      <c r="AE321"/>
      <c r="AF321"/>
    </row>
    <row r="322" spans="1:32" x14ac:dyDescent="0.25">
      <c r="A322" s="348"/>
      <c r="B322" s="350"/>
      <c r="C322" s="350">
        <v>4.1096326574828645E-2</v>
      </c>
      <c r="D322" s="350">
        <v>1.0898559495900144</v>
      </c>
      <c r="E322" s="350">
        <v>0.23353629855923763</v>
      </c>
      <c r="F322" s="350">
        <v>3.3984273920041157E-2</v>
      </c>
      <c r="G322" s="348"/>
      <c r="H322" s="349">
        <f t="shared" si="39"/>
        <v>0</v>
      </c>
      <c r="I322" s="348"/>
      <c r="J322" s="1"/>
      <c r="K322" s="348"/>
      <c r="L322" s="1"/>
      <c r="M322" s="348"/>
      <c r="N322" s="348"/>
      <c r="O322" s="348"/>
      <c r="P322" s="348"/>
      <c r="Q322" s="347"/>
      <c r="R322" s="349">
        <f t="shared" ref="R322:R385" si="47">SUMPRODUCT(B322:F322,K$65:O$65)</f>
        <v>0</v>
      </c>
      <c r="S322" s="349">
        <f t="shared" si="40"/>
        <v>0</v>
      </c>
      <c r="T322" s="349">
        <f t="shared" si="41"/>
        <v>0</v>
      </c>
      <c r="U322" s="349">
        <f t="shared" si="42"/>
        <v>0</v>
      </c>
      <c r="V322" s="349">
        <f t="shared" si="43"/>
        <v>0</v>
      </c>
      <c r="W322" s="349">
        <f t="shared" si="44"/>
        <v>0</v>
      </c>
      <c r="X322" s="349">
        <f t="shared" si="45"/>
        <v>0</v>
      </c>
      <c r="Y322" s="349">
        <f t="shared" si="46"/>
        <v>0</v>
      </c>
      <c r="Z322" s="348"/>
      <c r="AA322" s="348"/>
      <c r="AB322" s="348"/>
      <c r="AC322" s="351"/>
      <c r="AD322"/>
      <c r="AE322"/>
      <c r="AF322"/>
    </row>
    <row r="323" spans="1:32" x14ac:dyDescent="0.25">
      <c r="A323" s="348"/>
      <c r="B323" s="350"/>
      <c r="C323" s="350">
        <v>4.0501130692345892E-2</v>
      </c>
      <c r="D323" s="350">
        <v>0.85953618234013296</v>
      </c>
      <c r="E323" s="350">
        <v>0.23112344520719627</v>
      </c>
      <c r="F323" s="350">
        <v>3.7774188742167952E-2</v>
      </c>
      <c r="G323" s="348"/>
      <c r="H323" s="349">
        <f t="shared" si="39"/>
        <v>0</v>
      </c>
      <c r="I323" s="348"/>
      <c r="J323" s="1"/>
      <c r="K323" s="348"/>
      <c r="L323" s="1"/>
      <c r="M323" s="348"/>
      <c r="N323" s="348"/>
      <c r="O323" s="348"/>
      <c r="P323" s="348"/>
      <c r="Q323" s="347"/>
      <c r="R323" s="349">
        <f t="shared" si="47"/>
        <v>0</v>
      </c>
      <c r="S323" s="349">
        <f t="shared" si="40"/>
        <v>0</v>
      </c>
      <c r="T323" s="349">
        <f t="shared" si="41"/>
        <v>0</v>
      </c>
      <c r="U323" s="349">
        <f t="shared" si="42"/>
        <v>0</v>
      </c>
      <c r="V323" s="349">
        <f t="shared" si="43"/>
        <v>0</v>
      </c>
      <c r="W323" s="349">
        <f t="shared" si="44"/>
        <v>0</v>
      </c>
      <c r="X323" s="349">
        <f t="shared" si="45"/>
        <v>0</v>
      </c>
      <c r="Y323" s="349">
        <f t="shared" si="46"/>
        <v>0</v>
      </c>
      <c r="Z323" s="348"/>
      <c r="AA323" s="348"/>
      <c r="AB323" s="348"/>
      <c r="AC323" s="351"/>
      <c r="AD323"/>
      <c r="AE323"/>
      <c r="AF323"/>
    </row>
    <row r="324" spans="1:32" x14ac:dyDescent="0.25">
      <c r="A324" s="348"/>
      <c r="B324" s="350"/>
      <c r="C324" s="350">
        <v>-0.8026268709330362</v>
      </c>
      <c r="D324" s="350">
        <v>0.52247671521077599</v>
      </c>
      <c r="E324" s="350">
        <v>0.14472162476848488</v>
      </c>
      <c r="F324" s="350">
        <v>7.3025849592486786E-2</v>
      </c>
      <c r="G324" s="348"/>
      <c r="H324" s="349">
        <f t="shared" si="39"/>
        <v>0</v>
      </c>
      <c r="I324" s="348"/>
      <c r="J324" s="1"/>
      <c r="K324" s="348"/>
      <c r="L324" s="1"/>
      <c r="M324" s="348"/>
      <c r="N324" s="348"/>
      <c r="O324" s="348"/>
      <c r="P324" s="348"/>
      <c r="Q324" s="347"/>
      <c r="R324" s="349">
        <f t="shared" si="47"/>
        <v>0</v>
      </c>
      <c r="S324" s="349">
        <f t="shared" si="40"/>
        <v>0</v>
      </c>
      <c r="T324" s="349">
        <f t="shared" si="41"/>
        <v>0</v>
      </c>
      <c r="U324" s="349">
        <f t="shared" si="42"/>
        <v>0</v>
      </c>
      <c r="V324" s="349">
        <f t="shared" si="43"/>
        <v>0</v>
      </c>
      <c r="W324" s="349">
        <f t="shared" si="44"/>
        <v>0</v>
      </c>
      <c r="X324" s="349">
        <f t="shared" si="45"/>
        <v>0</v>
      </c>
      <c r="Y324" s="349">
        <f t="shared" si="46"/>
        <v>0</v>
      </c>
      <c r="Z324" s="348"/>
      <c r="AA324" s="348"/>
      <c r="AB324" s="348"/>
      <c r="AC324" s="351"/>
      <c r="AD324"/>
      <c r="AE324"/>
      <c r="AF324"/>
    </row>
    <row r="325" spans="1:32" x14ac:dyDescent="0.25">
      <c r="A325" s="348"/>
      <c r="B325" s="350"/>
      <c r="C325" s="350">
        <v>-0.80262687093302743</v>
      </c>
      <c r="D325" s="350">
        <v>0.52247671521070504</v>
      </c>
      <c r="E325" s="350">
        <v>0.14472162476848885</v>
      </c>
      <c r="F325" s="350">
        <v>7.3025849592487077E-2</v>
      </c>
      <c r="G325" s="348"/>
      <c r="H325" s="349">
        <f t="shared" si="39"/>
        <v>0</v>
      </c>
      <c r="I325" s="348"/>
      <c r="J325" s="1"/>
      <c r="K325" s="348"/>
      <c r="L325" s="1"/>
      <c r="M325" s="348"/>
      <c r="N325" s="348"/>
      <c r="O325" s="348"/>
      <c r="P325" s="348"/>
      <c r="Q325" s="347"/>
      <c r="R325" s="349">
        <f t="shared" si="47"/>
        <v>0</v>
      </c>
      <c r="S325" s="349">
        <f t="shared" si="40"/>
        <v>0</v>
      </c>
      <c r="T325" s="349">
        <f t="shared" si="41"/>
        <v>0</v>
      </c>
      <c r="U325" s="349">
        <f t="shared" si="42"/>
        <v>0</v>
      </c>
      <c r="V325" s="349">
        <f t="shared" si="43"/>
        <v>0</v>
      </c>
      <c r="W325" s="349">
        <f t="shared" si="44"/>
        <v>0</v>
      </c>
      <c r="X325" s="349">
        <f t="shared" si="45"/>
        <v>0</v>
      </c>
      <c r="Y325" s="349">
        <f t="shared" si="46"/>
        <v>0</v>
      </c>
      <c r="Z325" s="348"/>
      <c r="AA325" s="348"/>
      <c r="AB325" s="348"/>
      <c r="AC325" s="351"/>
      <c r="AD325"/>
      <c r="AE325"/>
      <c r="AF325"/>
    </row>
    <row r="326" spans="1:32" x14ac:dyDescent="0.25">
      <c r="A326" s="348"/>
      <c r="B326" s="350"/>
      <c r="C326" s="350">
        <v>-33.600655264873119</v>
      </c>
      <c r="D326" s="350">
        <v>1.1788915889484848</v>
      </c>
      <c r="E326" s="350">
        <v>1.1443480106525616</v>
      </c>
      <c r="F326" s="350">
        <v>8.386301363649365E-2</v>
      </c>
      <c r="G326" s="348"/>
      <c r="H326" s="349">
        <f t="shared" si="39"/>
        <v>0</v>
      </c>
      <c r="I326" s="348"/>
      <c r="J326" s="1"/>
      <c r="K326" s="348"/>
      <c r="L326" s="1"/>
      <c r="M326" s="348"/>
      <c r="N326" s="348"/>
      <c r="O326" s="348"/>
      <c r="P326" s="348"/>
      <c r="Q326" s="347"/>
      <c r="R326" s="349">
        <f t="shared" si="47"/>
        <v>0</v>
      </c>
      <c r="S326" s="349">
        <f t="shared" si="40"/>
        <v>0</v>
      </c>
      <c r="T326" s="349">
        <f t="shared" si="41"/>
        <v>0</v>
      </c>
      <c r="U326" s="349">
        <f t="shared" si="42"/>
        <v>0</v>
      </c>
      <c r="V326" s="349">
        <f t="shared" si="43"/>
        <v>0</v>
      </c>
      <c r="W326" s="349">
        <f t="shared" si="44"/>
        <v>0</v>
      </c>
      <c r="X326" s="349">
        <f t="shared" si="45"/>
        <v>0</v>
      </c>
      <c r="Y326" s="349">
        <f t="shared" si="46"/>
        <v>0</v>
      </c>
      <c r="Z326" s="348"/>
      <c r="AA326" s="348"/>
      <c r="AB326" s="348"/>
      <c r="AC326" s="351"/>
      <c r="AD326"/>
      <c r="AE326"/>
      <c r="AF326"/>
    </row>
    <row r="327" spans="1:32" x14ac:dyDescent="0.25">
      <c r="A327" s="348"/>
      <c r="B327" s="350">
        <v>2.5409657318959419E-3</v>
      </c>
      <c r="C327" s="350">
        <v>1.6474100985881299E-2</v>
      </c>
      <c r="D327" s="350"/>
      <c r="E327" s="350">
        <v>0.22023438258853081</v>
      </c>
      <c r="F327" s="350">
        <v>6.3021850032769985E-2</v>
      </c>
      <c r="G327" s="348"/>
      <c r="H327" s="349">
        <f t="shared" si="39"/>
        <v>0</v>
      </c>
      <c r="I327" s="348"/>
      <c r="J327" s="1"/>
      <c r="K327" s="348"/>
      <c r="L327" s="1"/>
      <c r="M327" s="348"/>
      <c r="N327" s="348"/>
      <c r="O327" s="348"/>
      <c r="P327" s="348"/>
      <c r="Q327" s="347"/>
      <c r="R327" s="349">
        <f t="shared" si="47"/>
        <v>0</v>
      </c>
      <c r="S327" s="349">
        <f t="shared" si="40"/>
        <v>0</v>
      </c>
      <c r="T327" s="349">
        <f t="shared" si="41"/>
        <v>0</v>
      </c>
      <c r="U327" s="349">
        <f t="shared" si="42"/>
        <v>0</v>
      </c>
      <c r="V327" s="349">
        <f t="shared" si="43"/>
        <v>0</v>
      </c>
      <c r="W327" s="349">
        <f t="shared" si="44"/>
        <v>0</v>
      </c>
      <c r="X327" s="349">
        <f t="shared" si="45"/>
        <v>0</v>
      </c>
      <c r="Y327" s="349">
        <f t="shared" si="46"/>
        <v>0</v>
      </c>
      <c r="Z327" s="348"/>
      <c r="AA327" s="348"/>
      <c r="AB327" s="348"/>
      <c r="AC327" s="351"/>
      <c r="AD327"/>
      <c r="AE327"/>
      <c r="AF327"/>
    </row>
    <row r="328" spans="1:32" x14ac:dyDescent="0.25">
      <c r="A328" s="348"/>
      <c r="B328" s="350">
        <v>2.042058594216554E-5</v>
      </c>
      <c r="C328" s="350">
        <v>-0.31594708979660924</v>
      </c>
      <c r="D328" s="350"/>
      <c r="E328" s="350">
        <v>0.1821632695412288</v>
      </c>
      <c r="F328" s="350">
        <v>6.4318126051851776E-2</v>
      </c>
      <c r="G328" s="348"/>
      <c r="H328" s="349">
        <f t="shared" si="39"/>
        <v>0</v>
      </c>
      <c r="I328" s="348"/>
      <c r="J328" s="1"/>
      <c r="K328" s="348"/>
      <c r="L328" s="1"/>
      <c r="M328" s="348"/>
      <c r="N328" s="348"/>
      <c r="O328" s="348"/>
      <c r="P328" s="348"/>
      <c r="Q328" s="347"/>
      <c r="R328" s="349">
        <f t="shared" si="47"/>
        <v>0</v>
      </c>
      <c r="S328" s="349">
        <f t="shared" si="40"/>
        <v>0</v>
      </c>
      <c r="T328" s="349">
        <f t="shared" si="41"/>
        <v>0</v>
      </c>
      <c r="U328" s="349">
        <f t="shared" si="42"/>
        <v>0</v>
      </c>
      <c r="V328" s="349">
        <f t="shared" si="43"/>
        <v>0</v>
      </c>
      <c r="W328" s="349">
        <f t="shared" si="44"/>
        <v>0</v>
      </c>
      <c r="X328" s="349">
        <f t="shared" si="45"/>
        <v>0</v>
      </c>
      <c r="Y328" s="349">
        <f t="shared" si="46"/>
        <v>0</v>
      </c>
      <c r="Z328" s="348"/>
      <c r="AA328" s="348"/>
      <c r="AB328" s="348"/>
      <c r="AC328" s="351"/>
      <c r="AD328"/>
      <c r="AE328"/>
      <c r="AF328"/>
    </row>
    <row r="329" spans="1:32" x14ac:dyDescent="0.25">
      <c r="A329" s="348"/>
      <c r="B329" s="350"/>
      <c r="C329" s="350">
        <v>4.1096326574828659E-2</v>
      </c>
      <c r="D329" s="350">
        <v>1.0898559495900129</v>
      </c>
      <c r="E329" s="350">
        <v>0.23353629855923708</v>
      </c>
      <c r="F329" s="350">
        <v>3.3984273920041309E-2</v>
      </c>
      <c r="G329" s="348"/>
      <c r="H329" s="349">
        <f t="shared" si="39"/>
        <v>0</v>
      </c>
      <c r="I329" s="348"/>
      <c r="J329" s="1"/>
      <c r="K329" s="348"/>
      <c r="L329" s="1"/>
      <c r="M329" s="348"/>
      <c r="N329" s="348"/>
      <c r="O329" s="348"/>
      <c r="P329" s="348"/>
      <c r="Q329" s="347"/>
      <c r="R329" s="349">
        <f t="shared" si="47"/>
        <v>0</v>
      </c>
      <c r="S329" s="349">
        <f t="shared" si="40"/>
        <v>0</v>
      </c>
      <c r="T329" s="349">
        <f t="shared" si="41"/>
        <v>0</v>
      </c>
      <c r="U329" s="349">
        <f t="shared" si="42"/>
        <v>0</v>
      </c>
      <c r="V329" s="349">
        <f t="shared" si="43"/>
        <v>0</v>
      </c>
      <c r="W329" s="349">
        <f t="shared" si="44"/>
        <v>0</v>
      </c>
      <c r="X329" s="349">
        <f t="shared" si="45"/>
        <v>0</v>
      </c>
      <c r="Y329" s="349">
        <f t="shared" si="46"/>
        <v>0</v>
      </c>
      <c r="Z329" s="348"/>
      <c r="AA329" s="348"/>
      <c r="AB329" s="348"/>
      <c r="AC329" s="351"/>
      <c r="AD329"/>
      <c r="AE329"/>
      <c r="AF329"/>
    </row>
    <row r="330" spans="1:32" x14ac:dyDescent="0.25">
      <c r="A330" s="348"/>
      <c r="B330" s="350">
        <v>6.5900437317392337E-3</v>
      </c>
      <c r="C330" s="350">
        <v>3.2443220767138313E-2</v>
      </c>
      <c r="D330" s="350"/>
      <c r="E330" s="350">
        <v>0.32981622769247504</v>
      </c>
      <c r="F330" s="350">
        <v>6.6833832966237544E-2</v>
      </c>
      <c r="G330" s="348"/>
      <c r="H330" s="349">
        <f t="shared" si="39"/>
        <v>0</v>
      </c>
      <c r="I330" s="348"/>
      <c r="J330" s="1"/>
      <c r="K330" s="348"/>
      <c r="L330" s="1"/>
      <c r="M330" s="348"/>
      <c r="N330" s="348"/>
      <c r="O330" s="348"/>
      <c r="P330" s="348"/>
      <c r="Q330" s="347"/>
      <c r="R330" s="349">
        <f t="shared" si="47"/>
        <v>0</v>
      </c>
      <c r="S330" s="349">
        <f t="shared" si="40"/>
        <v>0</v>
      </c>
      <c r="T330" s="349">
        <f t="shared" si="41"/>
        <v>0</v>
      </c>
      <c r="U330" s="349">
        <f t="shared" si="42"/>
        <v>0</v>
      </c>
      <c r="V330" s="349">
        <f t="shared" si="43"/>
        <v>0</v>
      </c>
      <c r="W330" s="349">
        <f t="shared" si="44"/>
        <v>0</v>
      </c>
      <c r="X330" s="349">
        <f t="shared" si="45"/>
        <v>0</v>
      </c>
      <c r="Y330" s="349">
        <f t="shared" si="46"/>
        <v>0</v>
      </c>
      <c r="Z330" s="348"/>
      <c r="AA330" s="348"/>
      <c r="AB330" s="348"/>
      <c r="AC330" s="351"/>
      <c r="AD330"/>
      <c r="AE330"/>
      <c r="AF330"/>
    </row>
    <row r="331" spans="1:32" x14ac:dyDescent="0.25">
      <c r="A331" s="348"/>
      <c r="B331" s="350">
        <v>5.3270137636993446E-2</v>
      </c>
      <c r="C331" s="350">
        <v>-4.420940146170607</v>
      </c>
      <c r="D331" s="350">
        <v>2.5006709795208759</v>
      </c>
      <c r="E331" s="350">
        <v>1.405239495456913</v>
      </c>
      <c r="F331" s="350">
        <v>0.16897870294275455</v>
      </c>
      <c r="G331" s="348"/>
      <c r="H331" s="349">
        <f t="shared" si="39"/>
        <v>0</v>
      </c>
      <c r="I331" s="348"/>
      <c r="J331" s="1"/>
      <c r="K331" s="348"/>
      <c r="L331" s="1"/>
      <c r="M331" s="348"/>
      <c r="N331" s="348"/>
      <c r="O331" s="348"/>
      <c r="P331" s="348"/>
      <c r="Q331" s="347"/>
      <c r="R331" s="349">
        <f t="shared" si="47"/>
        <v>0</v>
      </c>
      <c r="S331" s="349">
        <f t="shared" si="40"/>
        <v>0</v>
      </c>
      <c r="T331" s="349">
        <f t="shared" si="41"/>
        <v>0</v>
      </c>
      <c r="U331" s="349">
        <f t="shared" si="42"/>
        <v>0</v>
      </c>
      <c r="V331" s="349">
        <f t="shared" si="43"/>
        <v>0</v>
      </c>
      <c r="W331" s="349">
        <f t="shared" si="44"/>
        <v>0</v>
      </c>
      <c r="X331" s="349">
        <f t="shared" si="45"/>
        <v>0</v>
      </c>
      <c r="Y331" s="349">
        <f t="shared" si="46"/>
        <v>0</v>
      </c>
      <c r="Z331" s="348"/>
      <c r="AA331" s="348"/>
      <c r="AB331" s="348"/>
      <c r="AC331" s="351"/>
      <c r="AD331"/>
      <c r="AE331"/>
      <c r="AF331"/>
    </row>
    <row r="332" spans="1:32" x14ac:dyDescent="0.25">
      <c r="A332" s="348"/>
      <c r="B332" s="350"/>
      <c r="C332" s="350">
        <v>-0.93328029436390125</v>
      </c>
      <c r="D332" s="350">
        <v>2.4572009605385414</v>
      </c>
      <c r="E332" s="350">
        <v>0.13134366090840416</v>
      </c>
      <c r="F332" s="350">
        <v>4.8235538664369269E-2</v>
      </c>
      <c r="G332" s="348"/>
      <c r="H332" s="349">
        <f t="shared" si="39"/>
        <v>0</v>
      </c>
      <c r="I332" s="348"/>
      <c r="J332" s="1"/>
      <c r="K332" s="348"/>
      <c r="L332" s="1"/>
      <c r="M332" s="348"/>
      <c r="N332" s="348"/>
      <c r="O332" s="348"/>
      <c r="P332" s="348"/>
      <c r="Q332" s="347"/>
      <c r="R332" s="349">
        <f t="shared" si="47"/>
        <v>0</v>
      </c>
      <c r="S332" s="349">
        <f t="shared" si="40"/>
        <v>0</v>
      </c>
      <c r="T332" s="349">
        <f t="shared" si="41"/>
        <v>0</v>
      </c>
      <c r="U332" s="349">
        <f t="shared" si="42"/>
        <v>0</v>
      </c>
      <c r="V332" s="349">
        <f t="shared" si="43"/>
        <v>0</v>
      </c>
      <c r="W332" s="349">
        <f t="shared" si="44"/>
        <v>0</v>
      </c>
      <c r="X332" s="349">
        <f t="shared" si="45"/>
        <v>0</v>
      </c>
      <c r="Y332" s="349">
        <f t="shared" si="46"/>
        <v>0</v>
      </c>
      <c r="Z332" s="348"/>
      <c r="AA332" s="348"/>
      <c r="AB332" s="348"/>
      <c r="AC332" s="351"/>
      <c r="AD332"/>
      <c r="AE332"/>
      <c r="AF332"/>
    </row>
    <row r="333" spans="1:32" x14ac:dyDescent="0.25">
      <c r="A333" s="348"/>
      <c r="B333" s="350">
        <v>4.755001655100654E-2</v>
      </c>
      <c r="C333" s="350">
        <v>-8.8037327355913302</v>
      </c>
      <c r="D333" s="350">
        <v>7.1609766382663649</v>
      </c>
      <c r="E333" s="350">
        <v>1.6512367892406254</v>
      </c>
      <c r="F333" s="350">
        <v>7.0669557846651562E-2</v>
      </c>
      <c r="G333" s="348"/>
      <c r="H333" s="349">
        <f t="shared" si="39"/>
        <v>0</v>
      </c>
      <c r="I333" s="348"/>
      <c r="J333" s="1"/>
      <c r="K333" s="348"/>
      <c r="L333" s="1"/>
      <c r="M333" s="348"/>
      <c r="N333" s="348"/>
      <c r="O333" s="348"/>
      <c r="P333" s="348"/>
      <c r="Q333" s="347"/>
      <c r="R333" s="349">
        <f t="shared" si="47"/>
        <v>0</v>
      </c>
      <c r="S333" s="349">
        <f t="shared" si="40"/>
        <v>0</v>
      </c>
      <c r="T333" s="349">
        <f t="shared" si="41"/>
        <v>0</v>
      </c>
      <c r="U333" s="349">
        <f t="shared" si="42"/>
        <v>0</v>
      </c>
      <c r="V333" s="349">
        <f t="shared" si="43"/>
        <v>0</v>
      </c>
      <c r="W333" s="349">
        <f t="shared" si="44"/>
        <v>0</v>
      </c>
      <c r="X333" s="349">
        <f t="shared" si="45"/>
        <v>0</v>
      </c>
      <c r="Y333" s="349">
        <f t="shared" si="46"/>
        <v>0</v>
      </c>
      <c r="Z333" s="348"/>
      <c r="AA333" s="348"/>
      <c r="AB333" s="348"/>
      <c r="AC333" s="351"/>
      <c r="AD333"/>
      <c r="AE333"/>
      <c r="AF333"/>
    </row>
    <row r="334" spans="1:32" x14ac:dyDescent="0.25">
      <c r="A334" s="348"/>
      <c r="B334" s="350">
        <v>0.47114185267615344</v>
      </c>
      <c r="C334" s="350">
        <v>-11.977101487913076</v>
      </c>
      <c r="D334" s="350">
        <v>22.69455613090771</v>
      </c>
      <c r="E334" s="350">
        <v>9.2228239122786366</v>
      </c>
      <c r="F334" s="350">
        <v>0.78514091124523444</v>
      </c>
      <c r="G334" s="348"/>
      <c r="H334" s="349">
        <f t="shared" si="39"/>
        <v>0</v>
      </c>
      <c r="I334" s="348"/>
      <c r="J334" s="1"/>
      <c r="K334" s="348"/>
      <c r="L334" s="1"/>
      <c r="M334" s="348"/>
      <c r="N334" s="348"/>
      <c r="O334" s="348"/>
      <c r="P334" s="348"/>
      <c r="Q334" s="347"/>
      <c r="R334" s="349">
        <f t="shared" si="47"/>
        <v>0</v>
      </c>
      <c r="S334" s="349">
        <f t="shared" si="40"/>
        <v>0</v>
      </c>
      <c r="T334" s="349">
        <f t="shared" si="41"/>
        <v>0</v>
      </c>
      <c r="U334" s="349">
        <f t="shared" si="42"/>
        <v>0</v>
      </c>
      <c r="V334" s="349">
        <f t="shared" si="43"/>
        <v>0</v>
      </c>
      <c r="W334" s="349">
        <f t="shared" si="44"/>
        <v>0</v>
      </c>
      <c r="X334" s="349">
        <f t="shared" si="45"/>
        <v>0</v>
      </c>
      <c r="Y334" s="349">
        <f t="shared" si="46"/>
        <v>0</v>
      </c>
      <c r="Z334" s="348"/>
      <c r="AA334" s="348"/>
      <c r="AB334" s="348"/>
      <c r="AC334" s="351"/>
      <c r="AD334"/>
      <c r="AE334"/>
      <c r="AF334"/>
    </row>
    <row r="335" spans="1:32" x14ac:dyDescent="0.25">
      <c r="A335" s="348"/>
      <c r="B335" s="350"/>
      <c r="C335" s="350">
        <v>2.5328849994029998E-2</v>
      </c>
      <c r="D335" s="350">
        <v>1.0886729710842753</v>
      </c>
      <c r="E335" s="350">
        <v>0.23571849499294628</v>
      </c>
      <c r="F335" s="350">
        <v>3.4334630905160694E-2</v>
      </c>
      <c r="G335" s="348"/>
      <c r="H335" s="349">
        <f t="shared" si="39"/>
        <v>0</v>
      </c>
      <c r="I335" s="348"/>
      <c r="J335" s="1"/>
      <c r="K335" s="348"/>
      <c r="L335" s="1"/>
      <c r="M335" s="348"/>
      <c r="N335" s="348"/>
      <c r="O335" s="348"/>
      <c r="P335" s="348"/>
      <c r="Q335" s="347"/>
      <c r="R335" s="349">
        <f t="shared" si="47"/>
        <v>0</v>
      </c>
      <c r="S335" s="349">
        <f t="shared" si="40"/>
        <v>0</v>
      </c>
      <c r="T335" s="349">
        <f t="shared" si="41"/>
        <v>0</v>
      </c>
      <c r="U335" s="349">
        <f t="shared" si="42"/>
        <v>0</v>
      </c>
      <c r="V335" s="349">
        <f t="shared" si="43"/>
        <v>0</v>
      </c>
      <c r="W335" s="349">
        <f t="shared" si="44"/>
        <v>0</v>
      </c>
      <c r="X335" s="349">
        <f t="shared" si="45"/>
        <v>0</v>
      </c>
      <c r="Y335" s="349">
        <f t="shared" si="46"/>
        <v>0</v>
      </c>
      <c r="Z335" s="348"/>
      <c r="AA335" s="348"/>
      <c r="AB335" s="348"/>
      <c r="AC335" s="351"/>
      <c r="AD335"/>
      <c r="AE335"/>
      <c r="AF335"/>
    </row>
    <row r="336" spans="1:32" x14ac:dyDescent="0.25">
      <c r="A336" s="348"/>
      <c r="B336" s="350">
        <v>2.5604966239195824E-3</v>
      </c>
      <c r="C336" s="350">
        <v>1.5766166560134843E-2</v>
      </c>
      <c r="D336" s="350"/>
      <c r="E336" s="350">
        <v>0.22033142614163881</v>
      </c>
      <c r="F336" s="350">
        <v>6.3120848810606464E-2</v>
      </c>
      <c r="G336" s="348"/>
      <c r="H336" s="349">
        <f t="shared" si="39"/>
        <v>0</v>
      </c>
      <c r="I336" s="348"/>
      <c r="J336" s="1"/>
      <c r="K336" s="348"/>
      <c r="L336" s="1"/>
      <c r="M336" s="348"/>
      <c r="N336" s="348"/>
      <c r="O336" s="348"/>
      <c r="P336" s="348"/>
      <c r="Q336" s="347"/>
      <c r="R336" s="349">
        <f t="shared" si="47"/>
        <v>0</v>
      </c>
      <c r="S336" s="349">
        <f t="shared" si="40"/>
        <v>0</v>
      </c>
      <c r="T336" s="349">
        <f t="shared" si="41"/>
        <v>0</v>
      </c>
      <c r="U336" s="349">
        <f t="shared" si="42"/>
        <v>0</v>
      </c>
      <c r="V336" s="349">
        <f t="shared" si="43"/>
        <v>0</v>
      </c>
      <c r="W336" s="349">
        <f t="shared" si="44"/>
        <v>0</v>
      </c>
      <c r="X336" s="349">
        <f t="shared" si="45"/>
        <v>0</v>
      </c>
      <c r="Y336" s="349">
        <f t="shared" si="46"/>
        <v>0</v>
      </c>
      <c r="Z336" s="348"/>
      <c r="AA336" s="348"/>
      <c r="AB336" s="348"/>
      <c r="AC336" s="351"/>
      <c r="AD336"/>
      <c r="AE336"/>
      <c r="AF336"/>
    </row>
    <row r="337" spans="1:32" x14ac:dyDescent="0.25">
      <c r="A337" s="348"/>
      <c r="B337" s="350"/>
      <c r="C337" s="350">
        <v>-4.1644745154384037E-2</v>
      </c>
      <c r="D337" s="350">
        <v>1.1803553272509666</v>
      </c>
      <c r="E337" s="350">
        <v>0.23145719095295683</v>
      </c>
      <c r="F337" s="350">
        <v>3.5202044849314523E-2</v>
      </c>
      <c r="G337" s="348"/>
      <c r="H337" s="349">
        <f t="shared" si="39"/>
        <v>0</v>
      </c>
      <c r="I337" s="348"/>
      <c r="J337" s="1"/>
      <c r="K337" s="348"/>
      <c r="L337" s="1"/>
      <c r="M337" s="348"/>
      <c r="N337" s="348"/>
      <c r="O337" s="348"/>
      <c r="P337" s="348"/>
      <c r="Q337" s="347"/>
      <c r="R337" s="349">
        <f t="shared" si="47"/>
        <v>0</v>
      </c>
      <c r="S337" s="349">
        <f t="shared" si="40"/>
        <v>0</v>
      </c>
      <c r="T337" s="349">
        <f t="shared" si="41"/>
        <v>0</v>
      </c>
      <c r="U337" s="349">
        <f t="shared" si="42"/>
        <v>0</v>
      </c>
      <c r="V337" s="349">
        <f t="shared" si="43"/>
        <v>0</v>
      </c>
      <c r="W337" s="349">
        <f t="shared" si="44"/>
        <v>0</v>
      </c>
      <c r="X337" s="349">
        <f t="shared" si="45"/>
        <v>0</v>
      </c>
      <c r="Y337" s="349">
        <f t="shared" si="46"/>
        <v>0</v>
      </c>
      <c r="Z337" s="348"/>
      <c r="AA337" s="348"/>
      <c r="AB337" s="348"/>
      <c r="AC337" s="351"/>
      <c r="AD337"/>
      <c r="AE337"/>
      <c r="AF337"/>
    </row>
    <row r="338" spans="1:32" x14ac:dyDescent="0.25">
      <c r="A338" s="348"/>
      <c r="B338" s="350"/>
      <c r="C338" s="350">
        <v>-0.93328029436389048</v>
      </c>
      <c r="D338" s="350">
        <v>2.4572009605385321</v>
      </c>
      <c r="E338" s="350">
        <v>0.13134366090840466</v>
      </c>
      <c r="F338" s="350">
        <v>4.8235538664369158E-2</v>
      </c>
      <c r="G338" s="348"/>
      <c r="H338" s="349">
        <f t="shared" si="39"/>
        <v>0</v>
      </c>
      <c r="I338" s="348"/>
      <c r="J338" s="1"/>
      <c r="K338" s="348"/>
      <c r="L338" s="1"/>
      <c r="M338" s="348"/>
      <c r="N338" s="348"/>
      <c r="O338" s="348"/>
      <c r="P338" s="348"/>
      <c r="Q338" s="347"/>
      <c r="R338" s="349">
        <f t="shared" si="47"/>
        <v>0</v>
      </c>
      <c r="S338" s="349">
        <f t="shared" si="40"/>
        <v>0</v>
      </c>
      <c r="T338" s="349">
        <f t="shared" si="41"/>
        <v>0</v>
      </c>
      <c r="U338" s="349">
        <f t="shared" si="42"/>
        <v>0</v>
      </c>
      <c r="V338" s="349">
        <f t="shared" si="43"/>
        <v>0</v>
      </c>
      <c r="W338" s="349">
        <f t="shared" si="44"/>
        <v>0</v>
      </c>
      <c r="X338" s="349">
        <f t="shared" si="45"/>
        <v>0</v>
      </c>
      <c r="Y338" s="349">
        <f t="shared" si="46"/>
        <v>0</v>
      </c>
      <c r="Z338" s="348"/>
      <c r="AA338" s="348"/>
      <c r="AB338" s="348"/>
      <c r="AC338" s="351"/>
      <c r="AD338"/>
      <c r="AE338"/>
      <c r="AF338"/>
    </row>
    <row r="339" spans="1:32" x14ac:dyDescent="0.25">
      <c r="A339" s="348"/>
      <c r="B339" s="350"/>
      <c r="C339" s="350">
        <v>-1.4821715320735807E-2</v>
      </c>
      <c r="D339" s="350">
        <v>1.1380980184868419</v>
      </c>
      <c r="E339" s="350">
        <v>0.23379920627323725</v>
      </c>
      <c r="F339" s="350">
        <v>3.4911404433295996E-2</v>
      </c>
      <c r="G339" s="348"/>
      <c r="H339" s="349">
        <f t="shared" si="39"/>
        <v>0</v>
      </c>
      <c r="I339" s="348"/>
      <c r="J339" s="1"/>
      <c r="K339" s="348"/>
      <c r="L339" s="1"/>
      <c r="M339" s="348"/>
      <c r="N339" s="348"/>
      <c r="O339" s="348"/>
      <c r="P339" s="348"/>
      <c r="Q339" s="347"/>
      <c r="R339" s="349">
        <f t="shared" si="47"/>
        <v>0</v>
      </c>
      <c r="S339" s="349">
        <f t="shared" si="40"/>
        <v>0</v>
      </c>
      <c r="T339" s="349">
        <f t="shared" si="41"/>
        <v>0</v>
      </c>
      <c r="U339" s="349">
        <f t="shared" si="42"/>
        <v>0</v>
      </c>
      <c r="V339" s="349">
        <f t="shared" si="43"/>
        <v>0</v>
      </c>
      <c r="W339" s="349">
        <f t="shared" si="44"/>
        <v>0</v>
      </c>
      <c r="X339" s="349">
        <f t="shared" si="45"/>
        <v>0</v>
      </c>
      <c r="Y339" s="349">
        <f t="shared" si="46"/>
        <v>0</v>
      </c>
      <c r="Z339" s="348"/>
      <c r="AA339" s="348"/>
      <c r="AB339" s="348"/>
      <c r="AC339" s="351"/>
      <c r="AD339"/>
      <c r="AE339"/>
      <c r="AF339"/>
    </row>
    <row r="340" spans="1:32" x14ac:dyDescent="0.25">
      <c r="A340" s="348"/>
      <c r="B340" s="350"/>
      <c r="C340" s="350">
        <v>-0.93328029436390336</v>
      </c>
      <c r="D340" s="350">
        <v>2.4572009605385414</v>
      </c>
      <c r="E340" s="350">
        <v>0.13134366090840424</v>
      </c>
      <c r="F340" s="350">
        <v>4.8235538664369304E-2</v>
      </c>
      <c r="G340" s="348"/>
      <c r="H340" s="349">
        <f t="shared" si="39"/>
        <v>0</v>
      </c>
      <c r="I340" s="348"/>
      <c r="J340" s="1"/>
      <c r="K340" s="348"/>
      <c r="L340" s="1"/>
      <c r="M340" s="348"/>
      <c r="N340" s="348"/>
      <c r="O340" s="348"/>
      <c r="P340" s="348"/>
      <c r="Q340" s="347"/>
      <c r="R340" s="349">
        <f t="shared" si="47"/>
        <v>0</v>
      </c>
      <c r="S340" s="349">
        <f t="shared" si="40"/>
        <v>0</v>
      </c>
      <c r="T340" s="349">
        <f t="shared" si="41"/>
        <v>0</v>
      </c>
      <c r="U340" s="349">
        <f t="shared" si="42"/>
        <v>0</v>
      </c>
      <c r="V340" s="349">
        <f t="shared" si="43"/>
        <v>0</v>
      </c>
      <c r="W340" s="349">
        <f t="shared" si="44"/>
        <v>0</v>
      </c>
      <c r="X340" s="349">
        <f t="shared" si="45"/>
        <v>0</v>
      </c>
      <c r="Y340" s="349">
        <f t="shared" si="46"/>
        <v>0</v>
      </c>
      <c r="Z340" s="348"/>
      <c r="AA340" s="348"/>
      <c r="AB340" s="348"/>
      <c r="AC340" s="351"/>
      <c r="AD340"/>
      <c r="AE340"/>
      <c r="AF340"/>
    </row>
    <row r="341" spans="1:32" x14ac:dyDescent="0.25">
      <c r="A341" s="348"/>
      <c r="B341" s="350"/>
      <c r="C341" s="350">
        <v>-1.4781452502945227</v>
      </c>
      <c r="D341" s="350">
        <v>1.1680401801430664E-3</v>
      </c>
      <c r="E341" s="350">
        <v>0.20298863777131509</v>
      </c>
      <c r="F341" s="350">
        <v>8.1501576842313073E-2</v>
      </c>
      <c r="G341" s="348"/>
      <c r="H341" s="349">
        <f t="shared" si="39"/>
        <v>0</v>
      </c>
      <c r="I341" s="348"/>
      <c r="J341" s="1"/>
      <c r="K341" s="348"/>
      <c r="L341" s="1"/>
      <c r="M341" s="348"/>
      <c r="N341" s="348"/>
      <c r="O341" s="348"/>
      <c r="P341" s="348"/>
      <c r="Q341" s="347"/>
      <c r="R341" s="349">
        <f t="shared" si="47"/>
        <v>0</v>
      </c>
      <c r="S341" s="349">
        <f t="shared" si="40"/>
        <v>0</v>
      </c>
      <c r="T341" s="349">
        <f t="shared" si="41"/>
        <v>0</v>
      </c>
      <c r="U341" s="349">
        <f t="shared" si="42"/>
        <v>0</v>
      </c>
      <c r="V341" s="349">
        <f t="shared" si="43"/>
        <v>0</v>
      </c>
      <c r="W341" s="349">
        <f t="shared" si="44"/>
        <v>0</v>
      </c>
      <c r="X341" s="349">
        <f t="shared" si="45"/>
        <v>0</v>
      </c>
      <c r="Y341" s="349">
        <f t="shared" si="46"/>
        <v>0</v>
      </c>
      <c r="Z341" s="348"/>
      <c r="AA341" s="348"/>
      <c r="AB341" s="348"/>
      <c r="AC341" s="351"/>
      <c r="AD341"/>
      <c r="AE341"/>
      <c r="AF341"/>
    </row>
    <row r="342" spans="1:32" x14ac:dyDescent="0.25">
      <c r="A342" s="348"/>
      <c r="B342" s="350"/>
      <c r="C342" s="350">
        <v>4.1096326574828645E-2</v>
      </c>
      <c r="D342" s="350">
        <v>1.0898559495900169</v>
      </c>
      <c r="E342" s="350">
        <v>0.23353629855923796</v>
      </c>
      <c r="F342" s="350">
        <v>3.3984273920041032E-2</v>
      </c>
      <c r="G342" s="348"/>
      <c r="H342" s="349">
        <f t="shared" si="39"/>
        <v>0</v>
      </c>
      <c r="I342" s="348"/>
      <c r="J342" s="1"/>
      <c r="K342" s="348"/>
      <c r="L342" s="1"/>
      <c r="M342" s="348"/>
      <c r="N342" s="348"/>
      <c r="O342" s="348"/>
      <c r="P342" s="348"/>
      <c r="Q342" s="347"/>
      <c r="R342" s="349">
        <f t="shared" si="47"/>
        <v>0</v>
      </c>
      <c r="S342" s="349">
        <f t="shared" si="40"/>
        <v>0</v>
      </c>
      <c r="T342" s="349">
        <f t="shared" si="41"/>
        <v>0</v>
      </c>
      <c r="U342" s="349">
        <f t="shared" si="42"/>
        <v>0</v>
      </c>
      <c r="V342" s="349">
        <f t="shared" si="43"/>
        <v>0</v>
      </c>
      <c r="W342" s="349">
        <f t="shared" si="44"/>
        <v>0</v>
      </c>
      <c r="X342" s="349">
        <f t="shared" si="45"/>
        <v>0</v>
      </c>
      <c r="Y342" s="349">
        <f t="shared" si="46"/>
        <v>0</v>
      </c>
      <c r="Z342" s="348"/>
      <c r="AA342" s="348"/>
      <c r="AB342" s="348"/>
      <c r="AC342" s="351"/>
      <c r="AD342"/>
      <c r="AE342"/>
      <c r="AF342"/>
    </row>
    <row r="343" spans="1:32" x14ac:dyDescent="0.25">
      <c r="A343" s="348"/>
      <c r="B343" s="350"/>
      <c r="C343" s="350">
        <v>3.7965176255475151E-2</v>
      </c>
      <c r="D343" s="350">
        <v>0.99831845570408673</v>
      </c>
      <c r="E343" s="350">
        <v>0.23530294648183253</v>
      </c>
      <c r="F343" s="350">
        <v>3.5311406938870867E-2</v>
      </c>
      <c r="G343" s="348"/>
      <c r="H343" s="349">
        <f t="shared" si="39"/>
        <v>0</v>
      </c>
      <c r="I343" s="348"/>
      <c r="J343" s="1"/>
      <c r="K343" s="348"/>
      <c r="L343" s="1"/>
      <c r="M343" s="348"/>
      <c r="N343" s="348"/>
      <c r="O343" s="348"/>
      <c r="P343" s="348"/>
      <c r="Q343" s="347"/>
      <c r="R343" s="349">
        <f t="shared" si="47"/>
        <v>0</v>
      </c>
      <c r="S343" s="349">
        <f t="shared" si="40"/>
        <v>0</v>
      </c>
      <c r="T343" s="349">
        <f t="shared" si="41"/>
        <v>0</v>
      </c>
      <c r="U343" s="349">
        <f t="shared" si="42"/>
        <v>0</v>
      </c>
      <c r="V343" s="349">
        <f t="shared" si="43"/>
        <v>0</v>
      </c>
      <c r="W343" s="349">
        <f t="shared" si="44"/>
        <v>0</v>
      </c>
      <c r="X343" s="349">
        <f t="shared" si="45"/>
        <v>0</v>
      </c>
      <c r="Y343" s="349">
        <f t="shared" si="46"/>
        <v>0</v>
      </c>
      <c r="Z343" s="348"/>
      <c r="AA343" s="348"/>
      <c r="AB343" s="348"/>
      <c r="AC343"/>
      <c r="AD343"/>
      <c r="AE343"/>
      <c r="AF343"/>
    </row>
    <row r="344" spans="1:32" x14ac:dyDescent="0.25">
      <c r="A344" s="348"/>
      <c r="B344" s="350"/>
      <c r="C344" s="350">
        <v>4.1096326574831116E-2</v>
      </c>
      <c r="D344" s="350">
        <v>1.0898559495900237</v>
      </c>
      <c r="E344" s="350">
        <v>0.23353629855923536</v>
      </c>
      <c r="F344" s="350">
        <v>3.3984273920041171E-2</v>
      </c>
      <c r="G344" s="348"/>
      <c r="H344" s="349">
        <f t="shared" si="39"/>
        <v>0</v>
      </c>
      <c r="I344" s="348"/>
      <c r="J344" s="1"/>
      <c r="K344" s="348"/>
      <c r="L344" s="1"/>
      <c r="M344" s="348"/>
      <c r="N344" s="348"/>
      <c r="O344" s="348"/>
      <c r="P344" s="348"/>
      <c r="Q344" s="347"/>
      <c r="R344" s="349">
        <f t="shared" si="47"/>
        <v>0</v>
      </c>
      <c r="S344" s="349">
        <f t="shared" si="40"/>
        <v>0</v>
      </c>
      <c r="T344" s="349">
        <f t="shared" si="41"/>
        <v>0</v>
      </c>
      <c r="U344" s="349">
        <f t="shared" si="42"/>
        <v>0</v>
      </c>
      <c r="V344" s="349">
        <f t="shared" si="43"/>
        <v>0</v>
      </c>
      <c r="W344" s="349">
        <f t="shared" si="44"/>
        <v>0</v>
      </c>
      <c r="X344" s="349">
        <f t="shared" si="45"/>
        <v>0</v>
      </c>
      <c r="Y344" s="349">
        <f t="shared" si="46"/>
        <v>0</v>
      </c>
      <c r="Z344" s="348"/>
      <c r="AA344" s="348"/>
      <c r="AB344" s="348"/>
      <c r="AC344" s="351"/>
      <c r="AD344"/>
      <c r="AE344"/>
      <c r="AF344"/>
    </row>
    <row r="345" spans="1:32" x14ac:dyDescent="0.25">
      <c r="A345" s="348"/>
      <c r="B345" s="350">
        <v>0.19362861549015373</v>
      </c>
      <c r="C345" s="350">
        <v>-36.080210298807756</v>
      </c>
      <c r="D345" s="350">
        <v>8.9097382193438115</v>
      </c>
      <c r="E345" s="350">
        <v>7.4377222675139079</v>
      </c>
      <c r="F345" s="350">
        <v>0.10602179490270966</v>
      </c>
      <c r="G345" s="348"/>
      <c r="H345" s="349">
        <f t="shared" si="39"/>
        <v>0</v>
      </c>
      <c r="I345" s="348"/>
      <c r="J345" s="1"/>
      <c r="K345" s="348"/>
      <c r="L345" s="1"/>
      <c r="M345" s="348"/>
      <c r="N345" s="348"/>
      <c r="O345" s="348"/>
      <c r="P345" s="348"/>
      <c r="Q345" s="347"/>
      <c r="R345" s="349">
        <f t="shared" si="47"/>
        <v>0</v>
      </c>
      <c r="S345" s="349">
        <f t="shared" si="40"/>
        <v>0</v>
      </c>
      <c r="T345" s="349">
        <f t="shared" si="41"/>
        <v>0</v>
      </c>
      <c r="U345" s="349">
        <f t="shared" si="42"/>
        <v>0</v>
      </c>
      <c r="V345" s="349">
        <f t="shared" si="43"/>
        <v>0</v>
      </c>
      <c r="W345" s="349">
        <f t="shared" si="44"/>
        <v>0</v>
      </c>
      <c r="X345" s="349">
        <f t="shared" si="45"/>
        <v>0</v>
      </c>
      <c r="Y345" s="349">
        <f t="shared" si="46"/>
        <v>0</v>
      </c>
      <c r="Z345" s="348"/>
      <c r="AA345" s="348"/>
      <c r="AB345" s="348"/>
      <c r="AC345" s="351"/>
      <c r="AD345"/>
      <c r="AE345"/>
      <c r="AF345"/>
    </row>
    <row r="346" spans="1:32" x14ac:dyDescent="0.25">
      <c r="A346" s="348"/>
      <c r="B346" s="350">
        <v>1.8577614443181809E-5</v>
      </c>
      <c r="C346" s="350">
        <v>4.0179991624216559E-2</v>
      </c>
      <c r="D346" s="350">
        <v>1.0926990177352289</v>
      </c>
      <c r="E346" s="350">
        <v>0.23512508728372372</v>
      </c>
      <c r="F346" s="350">
        <v>3.3833467693209614E-2</v>
      </c>
      <c r="G346" s="348"/>
      <c r="H346" s="349">
        <f t="shared" si="39"/>
        <v>0</v>
      </c>
      <c r="I346" s="348"/>
      <c r="J346" s="1"/>
      <c r="K346" s="348"/>
      <c r="L346" s="1"/>
      <c r="M346" s="348"/>
      <c r="N346" s="348"/>
      <c r="O346" s="348"/>
      <c r="P346" s="348"/>
      <c r="Q346" s="347"/>
      <c r="R346" s="349">
        <f t="shared" si="47"/>
        <v>0</v>
      </c>
      <c r="S346" s="349">
        <f t="shared" si="40"/>
        <v>0</v>
      </c>
      <c r="T346" s="349">
        <f t="shared" si="41"/>
        <v>0</v>
      </c>
      <c r="U346" s="349">
        <f t="shared" si="42"/>
        <v>0</v>
      </c>
      <c r="V346" s="349">
        <f t="shared" si="43"/>
        <v>0</v>
      </c>
      <c r="W346" s="349">
        <f t="shared" si="44"/>
        <v>0</v>
      </c>
      <c r="X346" s="349">
        <f t="shared" si="45"/>
        <v>0</v>
      </c>
      <c r="Y346" s="349">
        <f t="shared" si="46"/>
        <v>0</v>
      </c>
      <c r="Z346" s="348"/>
      <c r="AA346" s="348"/>
      <c r="AB346" s="348"/>
      <c r="AC346" s="351"/>
      <c r="AD346"/>
      <c r="AE346"/>
      <c r="AF346"/>
    </row>
    <row r="347" spans="1:32" x14ac:dyDescent="0.25">
      <c r="A347" s="348"/>
      <c r="B347" s="350"/>
      <c r="C347" s="350">
        <v>1.4499667245447849E-2</v>
      </c>
      <c r="D347" s="350">
        <v>1.2940671571738487</v>
      </c>
      <c r="E347" s="350">
        <v>0.28944702080076162</v>
      </c>
      <c r="F347" s="350">
        <v>1.8458189888276185E-2</v>
      </c>
      <c r="G347" s="348"/>
      <c r="H347" s="349">
        <f t="shared" si="39"/>
        <v>0</v>
      </c>
      <c r="I347" s="348"/>
      <c r="J347" s="1"/>
      <c r="K347" s="348"/>
      <c r="L347" s="1"/>
      <c r="M347" s="348"/>
      <c r="N347" s="348"/>
      <c r="O347" s="348"/>
      <c r="P347" s="348"/>
      <c r="Q347" s="347"/>
      <c r="R347" s="349">
        <f t="shared" si="47"/>
        <v>0</v>
      </c>
      <c r="S347" s="349">
        <f t="shared" si="40"/>
        <v>0</v>
      </c>
      <c r="T347" s="349">
        <f t="shared" si="41"/>
        <v>0</v>
      </c>
      <c r="U347" s="349">
        <f t="shared" si="42"/>
        <v>0</v>
      </c>
      <c r="V347" s="349">
        <f t="shared" si="43"/>
        <v>0</v>
      </c>
      <c r="W347" s="349">
        <f t="shared" si="44"/>
        <v>0</v>
      </c>
      <c r="X347" s="349">
        <f t="shared" si="45"/>
        <v>0</v>
      </c>
      <c r="Y347" s="349">
        <f t="shared" si="46"/>
        <v>0</v>
      </c>
      <c r="Z347" s="348"/>
      <c r="AA347" s="348"/>
      <c r="AB347" s="348"/>
      <c r="AC347"/>
      <c r="AD347"/>
      <c r="AE347"/>
      <c r="AF347"/>
    </row>
    <row r="348" spans="1:32" x14ac:dyDescent="0.25">
      <c r="A348" s="348"/>
      <c r="B348" s="350"/>
      <c r="C348" s="350">
        <v>4.1096326574827396E-2</v>
      </c>
      <c r="D348" s="350">
        <v>1.0898559495900153</v>
      </c>
      <c r="E348" s="350">
        <v>0.23353629855923788</v>
      </c>
      <c r="F348" s="350">
        <v>3.3984273920041171E-2</v>
      </c>
      <c r="G348" s="348"/>
      <c r="H348" s="349">
        <f t="shared" si="39"/>
        <v>0</v>
      </c>
      <c r="I348" s="348"/>
      <c r="J348" s="1"/>
      <c r="K348" s="348"/>
      <c r="L348" s="1"/>
      <c r="M348" s="348"/>
      <c r="N348" s="348"/>
      <c r="O348" s="348"/>
      <c r="P348" s="348"/>
      <c r="Q348" s="347"/>
      <c r="R348" s="349">
        <f t="shared" si="47"/>
        <v>0</v>
      </c>
      <c r="S348" s="349">
        <f t="shared" si="40"/>
        <v>0</v>
      </c>
      <c r="T348" s="349">
        <f t="shared" si="41"/>
        <v>0</v>
      </c>
      <c r="U348" s="349">
        <f t="shared" si="42"/>
        <v>0</v>
      </c>
      <c r="V348" s="349">
        <f t="shared" si="43"/>
        <v>0</v>
      </c>
      <c r="W348" s="349">
        <f t="shared" si="44"/>
        <v>0</v>
      </c>
      <c r="X348" s="349">
        <f t="shared" si="45"/>
        <v>0</v>
      </c>
      <c r="Y348" s="349">
        <f t="shared" si="46"/>
        <v>0</v>
      </c>
      <c r="Z348" s="348"/>
      <c r="AA348" s="348"/>
      <c r="AB348" s="348"/>
      <c r="AC348" s="351"/>
      <c r="AD348"/>
      <c r="AE348"/>
      <c r="AF348"/>
    </row>
    <row r="349" spans="1:32" x14ac:dyDescent="0.25">
      <c r="A349" s="348"/>
      <c r="B349" s="350">
        <v>2.4020621731010118E-3</v>
      </c>
      <c r="C349" s="350">
        <v>1.7295501499480573E-2</v>
      </c>
      <c r="D349" s="350"/>
      <c r="E349" s="350">
        <v>0.2181281853926742</v>
      </c>
      <c r="F349" s="350">
        <v>6.2589851155319634E-2</v>
      </c>
      <c r="G349" s="348"/>
      <c r="H349" s="349">
        <f t="shared" si="39"/>
        <v>0</v>
      </c>
      <c r="I349" s="348"/>
      <c r="J349" s="1"/>
      <c r="K349" s="348"/>
      <c r="L349" s="1"/>
      <c r="M349" s="348"/>
      <c r="N349" s="348"/>
      <c r="O349" s="348"/>
      <c r="P349" s="348"/>
      <c r="Q349" s="347"/>
      <c r="R349" s="349">
        <f t="shared" si="47"/>
        <v>0</v>
      </c>
      <c r="S349" s="349">
        <f t="shared" si="40"/>
        <v>0</v>
      </c>
      <c r="T349" s="349">
        <f t="shared" si="41"/>
        <v>0</v>
      </c>
      <c r="U349" s="349">
        <f t="shared" si="42"/>
        <v>0</v>
      </c>
      <c r="V349" s="349">
        <f t="shared" si="43"/>
        <v>0</v>
      </c>
      <c r="W349" s="349">
        <f t="shared" si="44"/>
        <v>0</v>
      </c>
      <c r="X349" s="349">
        <f t="shared" si="45"/>
        <v>0</v>
      </c>
      <c r="Y349" s="349">
        <f t="shared" si="46"/>
        <v>0</v>
      </c>
      <c r="Z349" s="348"/>
      <c r="AA349" s="348"/>
      <c r="AB349" s="348"/>
      <c r="AC349" s="351"/>
      <c r="AD349"/>
      <c r="AE349"/>
      <c r="AF349"/>
    </row>
    <row r="350" spans="1:32" x14ac:dyDescent="0.25">
      <c r="A350" s="348"/>
      <c r="B350" s="350"/>
      <c r="C350" s="350">
        <v>-0.80262687093303808</v>
      </c>
      <c r="D350" s="350">
        <v>0.52247671521076045</v>
      </c>
      <c r="E350" s="350">
        <v>0.14472162476848585</v>
      </c>
      <c r="F350" s="350">
        <v>7.3025849592486924E-2</v>
      </c>
      <c r="G350" s="348"/>
      <c r="H350" s="349">
        <f t="shared" si="39"/>
        <v>0</v>
      </c>
      <c r="I350" s="348"/>
      <c r="J350" s="1"/>
      <c r="K350" s="348"/>
      <c r="L350" s="1"/>
      <c r="M350" s="348"/>
      <c r="N350" s="348"/>
      <c r="O350" s="348"/>
      <c r="P350" s="348"/>
      <c r="Q350" s="347"/>
      <c r="R350" s="349">
        <f t="shared" si="47"/>
        <v>0</v>
      </c>
      <c r="S350" s="349">
        <f t="shared" si="40"/>
        <v>0</v>
      </c>
      <c r="T350" s="349">
        <f t="shared" si="41"/>
        <v>0</v>
      </c>
      <c r="U350" s="349">
        <f t="shared" si="42"/>
        <v>0</v>
      </c>
      <c r="V350" s="349">
        <f t="shared" si="43"/>
        <v>0</v>
      </c>
      <c r="W350" s="349">
        <f t="shared" si="44"/>
        <v>0</v>
      </c>
      <c r="X350" s="349">
        <f t="shared" si="45"/>
        <v>0</v>
      </c>
      <c r="Y350" s="349">
        <f t="shared" si="46"/>
        <v>0</v>
      </c>
      <c r="Z350" s="348"/>
      <c r="AA350" s="348"/>
      <c r="AB350" s="348"/>
      <c r="AC350" s="351"/>
      <c r="AD350"/>
      <c r="AE350"/>
      <c r="AF350"/>
    </row>
    <row r="351" spans="1:32" x14ac:dyDescent="0.25">
      <c r="A351" s="348"/>
      <c r="B351" s="350"/>
      <c r="C351" s="350">
        <v>-3.4133103874479081E-3</v>
      </c>
      <c r="D351" s="350"/>
      <c r="E351" s="350">
        <v>0.17053159198034712</v>
      </c>
      <c r="F351" s="350">
        <v>5.7544835527967152E-2</v>
      </c>
      <c r="G351" s="348"/>
      <c r="H351" s="349">
        <f t="shared" si="39"/>
        <v>0</v>
      </c>
      <c r="I351" s="348"/>
      <c r="J351" s="1"/>
      <c r="K351" s="348"/>
      <c r="L351" s="1"/>
      <c r="M351" s="348"/>
      <c r="N351" s="348"/>
      <c r="O351" s="348"/>
      <c r="P351" s="348"/>
      <c r="Q351" s="347"/>
      <c r="R351" s="349">
        <f t="shared" si="47"/>
        <v>0</v>
      </c>
      <c r="S351" s="349">
        <f t="shared" si="40"/>
        <v>0</v>
      </c>
      <c r="T351" s="349">
        <f t="shared" si="41"/>
        <v>0</v>
      </c>
      <c r="U351" s="349">
        <f t="shared" si="42"/>
        <v>0</v>
      </c>
      <c r="V351" s="349">
        <f t="shared" si="43"/>
        <v>0</v>
      </c>
      <c r="W351" s="349">
        <f t="shared" si="44"/>
        <v>0</v>
      </c>
      <c r="X351" s="349">
        <f t="shared" si="45"/>
        <v>0</v>
      </c>
      <c r="Y351" s="349">
        <f t="shared" si="46"/>
        <v>0</v>
      </c>
      <c r="Z351" s="348"/>
      <c r="AA351" s="348"/>
      <c r="AB351" s="348"/>
      <c r="AC351" s="351"/>
      <c r="AD351"/>
      <c r="AE351"/>
      <c r="AF351"/>
    </row>
    <row r="352" spans="1:32" x14ac:dyDescent="0.25">
      <c r="A352" s="348"/>
      <c r="B352" s="350">
        <v>1.1748125155913691E-4</v>
      </c>
      <c r="C352" s="350">
        <v>2.9599264468473319E-2</v>
      </c>
      <c r="D352" s="350">
        <v>1.0977176510083599</v>
      </c>
      <c r="E352" s="350">
        <v>0.2376950575000174</v>
      </c>
      <c r="F352" s="350">
        <v>3.4378001039140585E-2</v>
      </c>
      <c r="G352" s="348"/>
      <c r="H352" s="349">
        <f t="shared" si="39"/>
        <v>0</v>
      </c>
      <c r="I352" s="348"/>
      <c r="J352" s="1"/>
      <c r="K352" s="348"/>
      <c r="L352" s="1"/>
      <c r="M352" s="348"/>
      <c r="N352" s="348"/>
      <c r="O352" s="348"/>
      <c r="P352" s="348"/>
      <c r="Q352" s="347"/>
      <c r="R352" s="349">
        <f t="shared" si="47"/>
        <v>0</v>
      </c>
      <c r="S352" s="349">
        <f t="shared" si="40"/>
        <v>0</v>
      </c>
      <c r="T352" s="349">
        <f t="shared" si="41"/>
        <v>0</v>
      </c>
      <c r="U352" s="349">
        <f t="shared" si="42"/>
        <v>0</v>
      </c>
      <c r="V352" s="349">
        <f t="shared" si="43"/>
        <v>0</v>
      </c>
      <c r="W352" s="349">
        <f t="shared" si="44"/>
        <v>0</v>
      </c>
      <c r="X352" s="349">
        <f t="shared" si="45"/>
        <v>0</v>
      </c>
      <c r="Y352" s="349">
        <f t="shared" si="46"/>
        <v>0</v>
      </c>
      <c r="Z352" s="348"/>
      <c r="AA352" s="348"/>
      <c r="AB352" s="348"/>
      <c r="AC352" s="351"/>
      <c r="AD352"/>
      <c r="AE352"/>
      <c r="AF352"/>
    </row>
    <row r="353" spans="1:32" x14ac:dyDescent="0.25">
      <c r="A353" s="348"/>
      <c r="B353" s="350"/>
      <c r="C353" s="350">
        <v>4.121243463581846E-2</v>
      </c>
      <c r="D353" s="350">
        <v>0.89085486670274328</v>
      </c>
      <c r="E353" s="350">
        <v>0.23097738987819111</v>
      </c>
      <c r="F353" s="350">
        <v>3.7298133627369515E-2</v>
      </c>
      <c r="G353" s="348"/>
      <c r="H353" s="349">
        <f t="shared" si="39"/>
        <v>0</v>
      </c>
      <c r="I353" s="348"/>
      <c r="J353" s="1"/>
      <c r="K353" s="348"/>
      <c r="L353" s="1"/>
      <c r="M353" s="348"/>
      <c r="N353" s="348"/>
      <c r="O353" s="348"/>
      <c r="P353" s="348"/>
      <c r="Q353" s="347"/>
      <c r="R353" s="349">
        <f t="shared" si="47"/>
        <v>0</v>
      </c>
      <c r="S353" s="349">
        <f t="shared" si="40"/>
        <v>0</v>
      </c>
      <c r="T353" s="349">
        <f t="shared" si="41"/>
        <v>0</v>
      </c>
      <c r="U353" s="349">
        <f t="shared" si="42"/>
        <v>0</v>
      </c>
      <c r="V353" s="349">
        <f t="shared" si="43"/>
        <v>0</v>
      </c>
      <c r="W353" s="349">
        <f t="shared" si="44"/>
        <v>0</v>
      </c>
      <c r="X353" s="349">
        <f t="shared" si="45"/>
        <v>0</v>
      </c>
      <c r="Y353" s="349">
        <f t="shared" si="46"/>
        <v>0</v>
      </c>
      <c r="Z353" s="348"/>
      <c r="AA353" s="348"/>
      <c r="AB353" s="348"/>
      <c r="AC353" s="351"/>
      <c r="AD353"/>
      <c r="AE353"/>
      <c r="AF353"/>
    </row>
    <row r="354" spans="1:32" x14ac:dyDescent="0.25">
      <c r="A354" s="348"/>
      <c r="B354" s="350"/>
      <c r="C354" s="350">
        <v>3.2189756590700926E-2</v>
      </c>
      <c r="D354" s="350">
        <v>0.90517941629718546</v>
      </c>
      <c r="E354" s="350">
        <v>0.23633365462372463</v>
      </c>
      <c r="F354" s="350">
        <v>3.6874344419157448E-2</v>
      </c>
      <c r="G354" s="348"/>
      <c r="H354" s="349">
        <f t="shared" si="39"/>
        <v>0</v>
      </c>
      <c r="I354" s="348"/>
      <c r="J354" s="1"/>
      <c r="K354" s="348"/>
      <c r="L354" s="1"/>
      <c r="M354" s="348"/>
      <c r="N354" s="348"/>
      <c r="O354" s="348"/>
      <c r="P354" s="348"/>
      <c r="Q354" s="347"/>
      <c r="R354" s="349">
        <f t="shared" si="47"/>
        <v>0</v>
      </c>
      <c r="S354" s="349">
        <f t="shared" si="40"/>
        <v>0</v>
      </c>
      <c r="T354" s="349">
        <f t="shared" si="41"/>
        <v>0</v>
      </c>
      <c r="U354" s="349">
        <f t="shared" si="42"/>
        <v>0</v>
      </c>
      <c r="V354" s="349">
        <f t="shared" si="43"/>
        <v>0</v>
      </c>
      <c r="W354" s="349">
        <f t="shared" si="44"/>
        <v>0</v>
      </c>
      <c r="X354" s="349">
        <f t="shared" si="45"/>
        <v>0</v>
      </c>
      <c r="Y354" s="349">
        <f t="shared" si="46"/>
        <v>0</v>
      </c>
      <c r="Z354" s="348"/>
      <c r="AA354" s="348"/>
      <c r="AB354" s="348"/>
      <c r="AC354" s="351"/>
      <c r="AD354"/>
      <c r="AE354"/>
      <c r="AF354"/>
    </row>
    <row r="355" spans="1:32" x14ac:dyDescent="0.25">
      <c r="A355" s="348"/>
      <c r="B355" s="350"/>
      <c r="C355" s="350">
        <v>4.1096326574827848E-2</v>
      </c>
      <c r="D355" s="350">
        <v>1.0898559495900144</v>
      </c>
      <c r="E355" s="350">
        <v>0.2335362985592388</v>
      </c>
      <c r="F355" s="350">
        <v>3.3984273920040976E-2</v>
      </c>
      <c r="G355" s="348"/>
      <c r="H355" s="349">
        <f t="shared" si="39"/>
        <v>0</v>
      </c>
      <c r="I355" s="348"/>
      <c r="J355" s="1"/>
      <c r="K355" s="348"/>
      <c r="L355" s="1"/>
      <c r="M355" s="348"/>
      <c r="N355" s="348"/>
      <c r="O355" s="348"/>
      <c r="P355" s="348"/>
      <c r="Q355" s="347"/>
      <c r="R355" s="349">
        <f t="shared" si="47"/>
        <v>0</v>
      </c>
      <c r="S355" s="349">
        <f t="shared" si="40"/>
        <v>0</v>
      </c>
      <c r="T355" s="349">
        <f t="shared" si="41"/>
        <v>0</v>
      </c>
      <c r="U355" s="349">
        <f t="shared" si="42"/>
        <v>0</v>
      </c>
      <c r="V355" s="349">
        <f t="shared" si="43"/>
        <v>0</v>
      </c>
      <c r="W355" s="349">
        <f t="shared" si="44"/>
        <v>0</v>
      </c>
      <c r="X355" s="349">
        <f t="shared" si="45"/>
        <v>0</v>
      </c>
      <c r="Y355" s="349">
        <f t="shared" si="46"/>
        <v>0</v>
      </c>
      <c r="Z355" s="348"/>
      <c r="AA355" s="348"/>
      <c r="AB355" s="348"/>
      <c r="AC355" s="351"/>
      <c r="AD355"/>
      <c r="AE355"/>
      <c r="AF355"/>
    </row>
    <row r="356" spans="1:32" x14ac:dyDescent="0.25">
      <c r="A356" s="348"/>
      <c r="B356" s="350">
        <v>6.1442772527833596E-2</v>
      </c>
      <c r="C356" s="350">
        <v>-9.0196110343343481</v>
      </c>
      <c r="D356" s="350">
        <v>12.007178969028725</v>
      </c>
      <c r="E356" s="350">
        <v>2.1847924015600104</v>
      </c>
      <c r="F356" s="350"/>
      <c r="G356" s="348"/>
      <c r="H356" s="349">
        <f t="shared" si="39"/>
        <v>0</v>
      </c>
      <c r="I356" s="348"/>
      <c r="J356" s="1"/>
      <c r="K356" s="348"/>
      <c r="L356" s="1"/>
      <c r="M356" s="348"/>
      <c r="N356" s="348"/>
      <c r="O356" s="348"/>
      <c r="P356" s="348"/>
      <c r="Q356" s="347"/>
      <c r="R356" s="349">
        <f t="shared" si="47"/>
        <v>0</v>
      </c>
      <c r="S356" s="349">
        <f t="shared" si="40"/>
        <v>0</v>
      </c>
      <c r="T356" s="349">
        <f t="shared" si="41"/>
        <v>0</v>
      </c>
      <c r="U356" s="349">
        <f t="shared" si="42"/>
        <v>0</v>
      </c>
      <c r="V356" s="349">
        <f t="shared" si="43"/>
        <v>0</v>
      </c>
      <c r="W356" s="349">
        <f t="shared" si="44"/>
        <v>0</v>
      </c>
      <c r="X356" s="349">
        <f t="shared" si="45"/>
        <v>0</v>
      </c>
      <c r="Y356" s="349">
        <f t="shared" si="46"/>
        <v>0</v>
      </c>
      <c r="Z356" s="348"/>
      <c r="AA356" s="348"/>
      <c r="AB356" s="348"/>
      <c r="AC356" s="351"/>
      <c r="AD356"/>
      <c r="AE356"/>
      <c r="AF356"/>
    </row>
    <row r="357" spans="1:32" x14ac:dyDescent="0.25">
      <c r="A357" s="348"/>
      <c r="B357" s="350"/>
      <c r="C357" s="350">
        <v>2.9059662219834453E-2</v>
      </c>
      <c r="D357" s="350">
        <v>0.9035537004281583</v>
      </c>
      <c r="E357" s="350">
        <v>0.23677099667271834</v>
      </c>
      <c r="F357" s="350">
        <v>3.6959462530702626E-2</v>
      </c>
      <c r="G357" s="348"/>
      <c r="H357" s="349">
        <f t="shared" si="39"/>
        <v>0</v>
      </c>
      <c r="I357" s="348"/>
      <c r="J357" s="1"/>
      <c r="K357" s="348"/>
      <c r="L357" s="1"/>
      <c r="M357" s="348"/>
      <c r="N357" s="348"/>
      <c r="O357" s="348"/>
      <c r="P357" s="348"/>
      <c r="Q357" s="347"/>
      <c r="R357" s="349">
        <f t="shared" si="47"/>
        <v>0</v>
      </c>
      <c r="S357" s="349">
        <f t="shared" si="40"/>
        <v>0</v>
      </c>
      <c r="T357" s="349">
        <f t="shared" si="41"/>
        <v>0</v>
      </c>
      <c r="U357" s="349">
        <f t="shared" si="42"/>
        <v>0</v>
      </c>
      <c r="V357" s="349">
        <f t="shared" si="43"/>
        <v>0</v>
      </c>
      <c r="W357" s="349">
        <f t="shared" si="44"/>
        <v>0</v>
      </c>
      <c r="X357" s="349">
        <f t="shared" si="45"/>
        <v>0</v>
      </c>
      <c r="Y357" s="349">
        <f t="shared" si="46"/>
        <v>0</v>
      </c>
      <c r="Z357" s="348"/>
      <c r="AA357" s="348"/>
      <c r="AB357" s="348"/>
      <c r="AC357" s="351"/>
      <c r="AD357"/>
      <c r="AE357"/>
      <c r="AF357"/>
    </row>
    <row r="358" spans="1:32" x14ac:dyDescent="0.25">
      <c r="A358" s="348"/>
      <c r="B358" s="350">
        <v>2.2448325960599245E-3</v>
      </c>
      <c r="C358" s="350">
        <v>1.2704097500496546E-2</v>
      </c>
      <c r="D358" s="350">
        <v>0.67277006502607828</v>
      </c>
      <c r="E358" s="350">
        <v>0.27209606266454556</v>
      </c>
      <c r="F358" s="350">
        <v>4.7352350232447077E-2</v>
      </c>
      <c r="G358" s="348"/>
      <c r="H358" s="349">
        <f t="shared" si="39"/>
        <v>0</v>
      </c>
      <c r="I358" s="348"/>
      <c r="J358" s="1"/>
      <c r="K358" s="348"/>
      <c r="L358" s="1"/>
      <c r="M358" s="348"/>
      <c r="N358" s="348"/>
      <c r="O358" s="348"/>
      <c r="P358" s="348"/>
      <c r="Q358" s="347"/>
      <c r="R358" s="349">
        <f t="shared" si="47"/>
        <v>0</v>
      </c>
      <c r="S358" s="349">
        <f t="shared" si="40"/>
        <v>0</v>
      </c>
      <c r="T358" s="349">
        <f t="shared" si="41"/>
        <v>0</v>
      </c>
      <c r="U358" s="349">
        <f t="shared" si="42"/>
        <v>0</v>
      </c>
      <c r="V358" s="349">
        <f t="shared" si="43"/>
        <v>0</v>
      </c>
      <c r="W358" s="349">
        <f t="shared" si="44"/>
        <v>0</v>
      </c>
      <c r="X358" s="349">
        <f t="shared" si="45"/>
        <v>0</v>
      </c>
      <c r="Y358" s="349">
        <f t="shared" si="46"/>
        <v>0</v>
      </c>
      <c r="Z358" s="348"/>
      <c r="AA358" s="348"/>
      <c r="AB358" s="348"/>
      <c r="AC358" s="351"/>
      <c r="AD358"/>
      <c r="AE358"/>
      <c r="AF358"/>
    </row>
    <row r="359" spans="1:32" x14ac:dyDescent="0.25">
      <c r="A359" s="348"/>
      <c r="B359" s="350"/>
      <c r="C359" s="350">
        <v>4.0501130692345726E-2</v>
      </c>
      <c r="D359" s="350">
        <v>0.85953618234014206</v>
      </c>
      <c r="E359" s="350">
        <v>0.23112344520719683</v>
      </c>
      <c r="F359" s="350">
        <v>3.7774188742167779E-2</v>
      </c>
      <c r="G359" s="348"/>
      <c r="H359" s="349">
        <f t="shared" si="39"/>
        <v>0</v>
      </c>
      <c r="I359" s="348"/>
      <c r="J359" s="1"/>
      <c r="K359" s="348"/>
      <c r="L359" s="1"/>
      <c r="M359" s="348"/>
      <c r="N359" s="348"/>
      <c r="O359" s="348"/>
      <c r="P359" s="348"/>
      <c r="Q359" s="347"/>
      <c r="R359" s="349">
        <f t="shared" si="47"/>
        <v>0</v>
      </c>
      <c r="S359" s="349">
        <f t="shared" si="40"/>
        <v>0</v>
      </c>
      <c r="T359" s="349">
        <f t="shared" si="41"/>
        <v>0</v>
      </c>
      <c r="U359" s="349">
        <f t="shared" si="42"/>
        <v>0</v>
      </c>
      <c r="V359" s="349">
        <f t="shared" si="43"/>
        <v>0</v>
      </c>
      <c r="W359" s="349">
        <f t="shared" si="44"/>
        <v>0</v>
      </c>
      <c r="X359" s="349">
        <f t="shared" si="45"/>
        <v>0</v>
      </c>
      <c r="Y359" s="349">
        <f t="shared" si="46"/>
        <v>0</v>
      </c>
      <c r="Z359" s="348"/>
      <c r="AA359" s="348"/>
      <c r="AB359" s="348"/>
      <c r="AC359"/>
      <c r="AD359"/>
      <c r="AE359"/>
      <c r="AF359"/>
    </row>
    <row r="360" spans="1:32" x14ac:dyDescent="0.25">
      <c r="A360" s="348"/>
      <c r="B360" s="350">
        <v>9.6922214688803828E-7</v>
      </c>
      <c r="C360" s="350">
        <v>4.0246977285157949E-2</v>
      </c>
      <c r="D360" s="350">
        <v>1.0886088977878594</v>
      </c>
      <c r="E360" s="350">
        <v>0.23466977584475301</v>
      </c>
      <c r="F360" s="350">
        <v>3.386800956101986E-2</v>
      </c>
      <c r="G360" s="348"/>
      <c r="H360" s="349">
        <f t="shared" si="39"/>
        <v>0</v>
      </c>
      <c r="I360" s="348"/>
      <c r="J360" s="1"/>
      <c r="K360" s="348"/>
      <c r="L360" s="1"/>
      <c r="M360" s="348"/>
      <c r="N360" s="348"/>
      <c r="O360" s="348"/>
      <c r="P360" s="348"/>
      <c r="Q360" s="347"/>
      <c r="R360" s="349">
        <f t="shared" si="47"/>
        <v>0</v>
      </c>
      <c r="S360" s="349">
        <f t="shared" si="40"/>
        <v>0</v>
      </c>
      <c r="T360" s="349">
        <f t="shared" si="41"/>
        <v>0</v>
      </c>
      <c r="U360" s="349">
        <f t="shared" si="42"/>
        <v>0</v>
      </c>
      <c r="V360" s="349">
        <f t="shared" si="43"/>
        <v>0</v>
      </c>
      <c r="W360" s="349">
        <f t="shared" si="44"/>
        <v>0</v>
      </c>
      <c r="X360" s="349">
        <f t="shared" si="45"/>
        <v>0</v>
      </c>
      <c r="Y360" s="349">
        <f t="shared" si="46"/>
        <v>0</v>
      </c>
      <c r="Z360" s="348"/>
      <c r="AA360" s="348"/>
      <c r="AB360" s="348"/>
      <c r="AC360" s="351"/>
      <c r="AD360"/>
      <c r="AE360"/>
      <c r="AF360"/>
    </row>
    <row r="361" spans="1:32" x14ac:dyDescent="0.25">
      <c r="A361" s="348"/>
      <c r="B361" s="350"/>
      <c r="C361" s="350">
        <v>-1.0180420620366244</v>
      </c>
      <c r="D361" s="350">
        <v>1.1987332827406425</v>
      </c>
      <c r="E361" s="350">
        <v>0.1774226250784405</v>
      </c>
      <c r="F361" s="350">
        <v>6.1886865066870286E-2</v>
      </c>
      <c r="G361" s="348"/>
      <c r="H361" s="349">
        <f t="shared" si="39"/>
        <v>0</v>
      </c>
      <c r="I361" s="348"/>
      <c r="J361" s="1"/>
      <c r="K361" s="348"/>
      <c r="L361" s="1"/>
      <c r="M361" s="348"/>
      <c r="N361" s="348"/>
      <c r="O361" s="348"/>
      <c r="P361" s="348"/>
      <c r="Q361" s="347"/>
      <c r="R361" s="349">
        <f t="shared" si="47"/>
        <v>0</v>
      </c>
      <c r="S361" s="349">
        <f t="shared" si="40"/>
        <v>0</v>
      </c>
      <c r="T361" s="349">
        <f t="shared" si="41"/>
        <v>0</v>
      </c>
      <c r="U361" s="349">
        <f t="shared" si="42"/>
        <v>0</v>
      </c>
      <c r="V361" s="349">
        <f t="shared" si="43"/>
        <v>0</v>
      </c>
      <c r="W361" s="349">
        <f t="shared" si="44"/>
        <v>0</v>
      </c>
      <c r="X361" s="349">
        <f t="shared" si="45"/>
        <v>0</v>
      </c>
      <c r="Y361" s="349">
        <f t="shared" si="46"/>
        <v>0</v>
      </c>
      <c r="Z361" s="348"/>
      <c r="AA361" s="348"/>
      <c r="AB361" s="348"/>
      <c r="AC361"/>
      <c r="AD361"/>
      <c r="AE361"/>
      <c r="AF361"/>
    </row>
    <row r="362" spans="1:32" x14ac:dyDescent="0.25">
      <c r="A362" s="348"/>
      <c r="B362" s="350"/>
      <c r="C362" s="350">
        <v>4.1096326574830248E-2</v>
      </c>
      <c r="D362" s="350">
        <v>1.0898559495900164</v>
      </c>
      <c r="E362" s="350">
        <v>0.23353629855923616</v>
      </c>
      <c r="F362" s="350">
        <v>3.398427392004124E-2</v>
      </c>
      <c r="G362" s="348"/>
      <c r="H362" s="349">
        <f t="shared" si="39"/>
        <v>0</v>
      </c>
      <c r="I362" s="348"/>
      <c r="J362" s="1"/>
      <c r="K362" s="348"/>
      <c r="L362" s="1"/>
      <c r="M362" s="348"/>
      <c r="N362" s="348"/>
      <c r="O362" s="348"/>
      <c r="P362" s="348"/>
      <c r="Q362" s="347"/>
      <c r="R362" s="349">
        <f t="shared" si="47"/>
        <v>0</v>
      </c>
      <c r="S362" s="349">
        <f t="shared" si="40"/>
        <v>0</v>
      </c>
      <c r="T362" s="349">
        <f t="shared" si="41"/>
        <v>0</v>
      </c>
      <c r="U362" s="349">
        <f t="shared" si="42"/>
        <v>0</v>
      </c>
      <c r="V362" s="349">
        <f t="shared" si="43"/>
        <v>0</v>
      </c>
      <c r="W362" s="349">
        <f t="shared" si="44"/>
        <v>0</v>
      </c>
      <c r="X362" s="349">
        <f t="shared" si="45"/>
        <v>0</v>
      </c>
      <c r="Y362" s="349">
        <f t="shared" si="46"/>
        <v>0</v>
      </c>
      <c r="Z362" s="348"/>
      <c r="AA362" s="348"/>
      <c r="AB362" s="348"/>
      <c r="AC362"/>
      <c r="AD362"/>
      <c r="AE362"/>
      <c r="AF362"/>
    </row>
    <row r="363" spans="1:32" x14ac:dyDescent="0.25">
      <c r="A363" s="348"/>
      <c r="B363" s="350"/>
      <c r="C363" s="350">
        <v>4.109632657482782E-2</v>
      </c>
      <c r="D363" s="350">
        <v>1.0898559495901858</v>
      </c>
      <c r="E363" s="350">
        <v>0.23353629855924021</v>
      </c>
      <c r="F363" s="350">
        <v>3.3984273920038256E-2</v>
      </c>
      <c r="G363" s="348"/>
      <c r="H363" s="349">
        <f t="shared" si="39"/>
        <v>0</v>
      </c>
      <c r="I363" s="348"/>
      <c r="J363" s="1"/>
      <c r="K363" s="348"/>
      <c r="L363" s="1"/>
      <c r="M363" s="348"/>
      <c r="N363" s="348"/>
      <c r="O363" s="348"/>
      <c r="P363" s="348"/>
      <c r="Q363" s="347"/>
      <c r="R363" s="349">
        <f t="shared" si="47"/>
        <v>0</v>
      </c>
      <c r="S363" s="349">
        <f t="shared" si="40"/>
        <v>0</v>
      </c>
      <c r="T363" s="349">
        <f t="shared" si="41"/>
        <v>0</v>
      </c>
      <c r="U363" s="349">
        <f t="shared" si="42"/>
        <v>0</v>
      </c>
      <c r="V363" s="349">
        <f t="shared" si="43"/>
        <v>0</v>
      </c>
      <c r="W363" s="349">
        <f t="shared" si="44"/>
        <v>0</v>
      </c>
      <c r="X363" s="349">
        <f t="shared" si="45"/>
        <v>0</v>
      </c>
      <c r="Y363" s="349">
        <f t="shared" si="46"/>
        <v>0</v>
      </c>
      <c r="Z363" s="348"/>
      <c r="AA363" s="348"/>
      <c r="AB363" s="348"/>
      <c r="AC363" s="351"/>
      <c r="AD363"/>
      <c r="AE363"/>
      <c r="AF363"/>
    </row>
    <row r="364" spans="1:32" x14ac:dyDescent="0.25">
      <c r="A364" s="348"/>
      <c r="B364" s="350"/>
      <c r="C364" s="350">
        <v>3.8691023738944556E-2</v>
      </c>
      <c r="D364" s="350"/>
      <c r="E364" s="350">
        <v>0.16444288051845143</v>
      </c>
      <c r="F364" s="350">
        <v>5.643264863474122E-2</v>
      </c>
      <c r="G364" s="348"/>
      <c r="H364" s="349">
        <f t="shared" si="39"/>
        <v>0</v>
      </c>
      <c r="I364" s="348"/>
      <c r="J364" s="1"/>
      <c r="K364" s="348"/>
      <c r="L364" s="1"/>
      <c r="M364" s="348"/>
      <c r="N364" s="348"/>
      <c r="O364" s="348"/>
      <c r="P364" s="348"/>
      <c r="Q364" s="347"/>
      <c r="R364" s="349">
        <f t="shared" si="47"/>
        <v>0</v>
      </c>
      <c r="S364" s="349">
        <f t="shared" si="40"/>
        <v>0</v>
      </c>
      <c r="T364" s="349">
        <f t="shared" si="41"/>
        <v>0</v>
      </c>
      <c r="U364" s="349">
        <f t="shared" si="42"/>
        <v>0</v>
      </c>
      <c r="V364" s="349">
        <f t="shared" si="43"/>
        <v>0</v>
      </c>
      <c r="W364" s="349">
        <f t="shared" si="44"/>
        <v>0</v>
      </c>
      <c r="X364" s="349">
        <f t="shared" si="45"/>
        <v>0</v>
      </c>
      <c r="Y364" s="349">
        <f t="shared" si="46"/>
        <v>0</v>
      </c>
      <c r="Z364" s="348"/>
      <c r="AA364" s="348"/>
      <c r="AB364" s="348"/>
      <c r="AC364" s="351"/>
      <c r="AD364"/>
      <c r="AE364"/>
      <c r="AF364"/>
    </row>
    <row r="365" spans="1:32" x14ac:dyDescent="0.25">
      <c r="A365" s="348"/>
      <c r="B365" s="350"/>
      <c r="C365" s="350">
        <v>3.6475619027247524E-2</v>
      </c>
      <c r="D365" s="350">
        <v>0.91446231314701421</v>
      </c>
      <c r="E365" s="350">
        <v>0.23561686397509654</v>
      </c>
      <c r="F365" s="350">
        <v>3.6622971502702655E-2</v>
      </c>
      <c r="G365" s="348"/>
      <c r="H365" s="349">
        <f t="shared" si="39"/>
        <v>0</v>
      </c>
      <c r="I365" s="348"/>
      <c r="J365" s="1"/>
      <c r="K365" s="348"/>
      <c r="L365" s="1"/>
      <c r="M365" s="348"/>
      <c r="N365" s="348"/>
      <c r="O365" s="348"/>
      <c r="P365" s="348"/>
      <c r="Q365" s="347"/>
      <c r="R365" s="349">
        <f t="shared" si="47"/>
        <v>0</v>
      </c>
      <c r="S365" s="349">
        <f t="shared" si="40"/>
        <v>0</v>
      </c>
      <c r="T365" s="349">
        <f t="shared" si="41"/>
        <v>0</v>
      </c>
      <c r="U365" s="349">
        <f t="shared" si="42"/>
        <v>0</v>
      </c>
      <c r="V365" s="349">
        <f t="shared" si="43"/>
        <v>0</v>
      </c>
      <c r="W365" s="349">
        <f t="shared" si="44"/>
        <v>0</v>
      </c>
      <c r="X365" s="349">
        <f t="shared" si="45"/>
        <v>0</v>
      </c>
      <c r="Y365" s="349">
        <f t="shared" si="46"/>
        <v>0</v>
      </c>
      <c r="Z365" s="348"/>
      <c r="AA365" s="348"/>
      <c r="AB365" s="348"/>
      <c r="AC365" s="351"/>
      <c r="AD365"/>
      <c r="AE365"/>
      <c r="AF365"/>
    </row>
    <row r="366" spans="1:32" x14ac:dyDescent="0.25">
      <c r="A366" s="348"/>
      <c r="B366" s="350"/>
      <c r="C366" s="350">
        <v>-1.4781452502945247</v>
      </c>
      <c r="D366" s="350">
        <v>1.1680401801249963E-3</v>
      </c>
      <c r="E366" s="350">
        <v>0.2029886377713159</v>
      </c>
      <c r="F366" s="350">
        <v>8.1501576842313211E-2</v>
      </c>
      <c r="G366" s="348"/>
      <c r="H366" s="349">
        <f t="shared" si="39"/>
        <v>0</v>
      </c>
      <c r="I366" s="348"/>
      <c r="J366" s="1"/>
      <c r="K366" s="348"/>
      <c r="L366" s="1"/>
      <c r="M366" s="348"/>
      <c r="N366" s="348"/>
      <c r="O366" s="348"/>
      <c r="P366" s="348"/>
      <c r="Q366" s="347"/>
      <c r="R366" s="349">
        <f t="shared" si="47"/>
        <v>0</v>
      </c>
      <c r="S366" s="349">
        <f t="shared" si="40"/>
        <v>0</v>
      </c>
      <c r="T366" s="349">
        <f t="shared" si="41"/>
        <v>0</v>
      </c>
      <c r="U366" s="349">
        <f t="shared" si="42"/>
        <v>0</v>
      </c>
      <c r="V366" s="349">
        <f t="shared" si="43"/>
        <v>0</v>
      </c>
      <c r="W366" s="349">
        <f t="shared" si="44"/>
        <v>0</v>
      </c>
      <c r="X366" s="349">
        <f t="shared" si="45"/>
        <v>0</v>
      </c>
      <c r="Y366" s="349">
        <f t="shared" si="46"/>
        <v>0</v>
      </c>
      <c r="Z366" s="348"/>
      <c r="AA366" s="348"/>
      <c r="AB366" s="348"/>
      <c r="AC366" s="351"/>
      <c r="AD366"/>
      <c r="AE366"/>
      <c r="AF366"/>
    </row>
    <row r="367" spans="1:32" x14ac:dyDescent="0.25">
      <c r="A367" s="348"/>
      <c r="B367" s="350"/>
      <c r="C367" s="350">
        <v>4.0525087950635447E-2</v>
      </c>
      <c r="D367" s="350">
        <v>1.0780701930290524</v>
      </c>
      <c r="E367" s="350">
        <v>0.23377676252868052</v>
      </c>
      <c r="F367" s="350">
        <v>3.416128590305819E-2</v>
      </c>
      <c r="G367" s="348"/>
      <c r="H367" s="349">
        <f t="shared" si="39"/>
        <v>0</v>
      </c>
      <c r="I367" s="348"/>
      <c r="J367" s="1"/>
      <c r="K367" s="348"/>
      <c r="L367" s="1"/>
      <c r="M367" s="348"/>
      <c r="N367" s="348"/>
      <c r="O367" s="348"/>
      <c r="P367" s="348"/>
      <c r="Q367" s="347"/>
      <c r="R367" s="349">
        <f t="shared" si="47"/>
        <v>0</v>
      </c>
      <c r="S367" s="349">
        <f t="shared" si="40"/>
        <v>0</v>
      </c>
      <c r="T367" s="349">
        <f t="shared" si="41"/>
        <v>0</v>
      </c>
      <c r="U367" s="349">
        <f t="shared" si="42"/>
        <v>0</v>
      </c>
      <c r="V367" s="349">
        <f t="shared" si="43"/>
        <v>0</v>
      </c>
      <c r="W367" s="349">
        <f t="shared" si="44"/>
        <v>0</v>
      </c>
      <c r="X367" s="349">
        <f t="shared" si="45"/>
        <v>0</v>
      </c>
      <c r="Y367" s="349">
        <f t="shared" si="46"/>
        <v>0</v>
      </c>
      <c r="Z367" s="348"/>
      <c r="AA367" s="348"/>
      <c r="AB367" s="348"/>
      <c r="AC367" s="351"/>
      <c r="AD367"/>
      <c r="AE367"/>
      <c r="AF367"/>
    </row>
    <row r="368" spans="1:32" x14ac:dyDescent="0.25">
      <c r="A368" s="348"/>
      <c r="B368" s="350"/>
      <c r="C368" s="350">
        <v>4.1096326574828264E-2</v>
      </c>
      <c r="D368" s="350">
        <v>1.0898559495903972</v>
      </c>
      <c r="E368" s="350">
        <v>0.23353629855924249</v>
      </c>
      <c r="F368" s="350">
        <v>3.3984273920034717E-2</v>
      </c>
      <c r="G368" s="348"/>
      <c r="H368" s="349">
        <f t="shared" si="39"/>
        <v>0</v>
      </c>
      <c r="I368" s="348"/>
      <c r="J368" s="1"/>
      <c r="K368" s="348"/>
      <c r="L368" s="1"/>
      <c r="M368" s="348"/>
      <c r="N368" s="348"/>
      <c r="O368" s="348"/>
      <c r="P368" s="348"/>
      <c r="Q368" s="347"/>
      <c r="R368" s="349">
        <f t="shared" si="47"/>
        <v>0</v>
      </c>
      <c r="S368" s="349">
        <f t="shared" si="40"/>
        <v>0</v>
      </c>
      <c r="T368" s="349">
        <f t="shared" si="41"/>
        <v>0</v>
      </c>
      <c r="U368" s="349">
        <f t="shared" si="42"/>
        <v>0</v>
      </c>
      <c r="V368" s="349">
        <f t="shared" si="43"/>
        <v>0</v>
      </c>
      <c r="W368" s="349">
        <f t="shared" si="44"/>
        <v>0</v>
      </c>
      <c r="X368" s="349">
        <f t="shared" si="45"/>
        <v>0</v>
      </c>
      <c r="Y368" s="349">
        <f t="shared" si="46"/>
        <v>0</v>
      </c>
      <c r="Z368" s="348"/>
      <c r="AA368" s="348"/>
      <c r="AB368" s="348"/>
      <c r="AC368" s="351"/>
      <c r="AD368"/>
      <c r="AE368"/>
      <c r="AF368"/>
    </row>
    <row r="369" spans="1:32" x14ac:dyDescent="0.25">
      <c r="A369" s="348"/>
      <c r="B369" s="350"/>
      <c r="C369" s="350">
        <v>3.8691023738944702E-2</v>
      </c>
      <c r="D369" s="350"/>
      <c r="E369" s="350">
        <v>0.16444288051844994</v>
      </c>
      <c r="F369" s="350">
        <v>5.64326486347414E-2</v>
      </c>
      <c r="G369" s="348"/>
      <c r="H369" s="349">
        <f t="shared" si="39"/>
        <v>0</v>
      </c>
      <c r="I369" s="348"/>
      <c r="J369" s="1"/>
      <c r="K369" s="348"/>
      <c r="L369" s="1"/>
      <c r="M369" s="348"/>
      <c r="N369" s="348"/>
      <c r="O369" s="348"/>
      <c r="P369" s="348"/>
      <c r="Q369" s="347"/>
      <c r="R369" s="349">
        <f t="shared" si="47"/>
        <v>0</v>
      </c>
      <c r="S369" s="349">
        <f t="shared" si="40"/>
        <v>0</v>
      </c>
      <c r="T369" s="349">
        <f t="shared" si="41"/>
        <v>0</v>
      </c>
      <c r="U369" s="349">
        <f t="shared" si="42"/>
        <v>0</v>
      </c>
      <c r="V369" s="349">
        <f t="shared" si="43"/>
        <v>0</v>
      </c>
      <c r="W369" s="349">
        <f t="shared" si="44"/>
        <v>0</v>
      </c>
      <c r="X369" s="349">
        <f t="shared" si="45"/>
        <v>0</v>
      </c>
      <c r="Y369" s="349">
        <f t="shared" si="46"/>
        <v>0</v>
      </c>
      <c r="Z369" s="348"/>
      <c r="AA369" s="348"/>
      <c r="AB369" s="348"/>
      <c r="AC369" s="351"/>
      <c r="AD369"/>
      <c r="AE369"/>
      <c r="AF369"/>
    </row>
    <row r="370" spans="1:32" x14ac:dyDescent="0.25">
      <c r="A370" s="348"/>
      <c r="B370" s="350"/>
      <c r="C370" s="350">
        <v>4.1096326574829541E-2</v>
      </c>
      <c r="D370" s="350">
        <v>1.0898559495900069</v>
      </c>
      <c r="E370" s="350">
        <v>0.23353629855923663</v>
      </c>
      <c r="F370" s="350">
        <v>3.3984273920041379E-2</v>
      </c>
      <c r="G370" s="348"/>
      <c r="H370" s="349">
        <f t="shared" si="39"/>
        <v>0</v>
      </c>
      <c r="I370" s="348"/>
      <c r="J370" s="1"/>
      <c r="K370" s="348"/>
      <c r="L370" s="1"/>
      <c r="M370" s="348"/>
      <c r="N370" s="348"/>
      <c r="O370" s="348"/>
      <c r="P370" s="348"/>
      <c r="Q370" s="347"/>
      <c r="R370" s="349">
        <f t="shared" si="47"/>
        <v>0</v>
      </c>
      <c r="S370" s="349">
        <f t="shared" si="40"/>
        <v>0</v>
      </c>
      <c r="T370" s="349">
        <f t="shared" si="41"/>
        <v>0</v>
      </c>
      <c r="U370" s="349">
        <f t="shared" si="42"/>
        <v>0</v>
      </c>
      <c r="V370" s="349">
        <f t="shared" si="43"/>
        <v>0</v>
      </c>
      <c r="W370" s="349">
        <f t="shared" si="44"/>
        <v>0</v>
      </c>
      <c r="X370" s="349">
        <f t="shared" si="45"/>
        <v>0</v>
      </c>
      <c r="Y370" s="349">
        <f t="shared" si="46"/>
        <v>0</v>
      </c>
      <c r="Z370" s="348"/>
      <c r="AA370" s="348"/>
      <c r="AB370" s="348"/>
      <c r="AC370" s="351"/>
      <c r="AD370"/>
      <c r="AE370"/>
      <c r="AF370"/>
    </row>
    <row r="371" spans="1:32" x14ac:dyDescent="0.25">
      <c r="A371" s="348"/>
      <c r="B371" s="350">
        <v>3.8225871360875057E-5</v>
      </c>
      <c r="C371" s="350">
        <v>4.0911655023329066E-2</v>
      </c>
      <c r="D371" s="350">
        <v>1.0812771568665467</v>
      </c>
      <c r="E371" s="350">
        <v>0.23494013106500428</v>
      </c>
      <c r="F371" s="350">
        <v>3.4139967406284659E-2</v>
      </c>
      <c r="G371" s="348"/>
      <c r="H371" s="349">
        <f t="shared" si="39"/>
        <v>0</v>
      </c>
      <c r="I371" s="348"/>
      <c r="J371" s="1"/>
      <c r="K371" s="348"/>
      <c r="L371" s="1"/>
      <c r="M371" s="348"/>
      <c r="N371" s="348"/>
      <c r="O371" s="348"/>
      <c r="P371" s="348"/>
      <c r="Q371" s="347"/>
      <c r="R371" s="349">
        <f t="shared" si="47"/>
        <v>0</v>
      </c>
      <c r="S371" s="349">
        <f t="shared" si="40"/>
        <v>0</v>
      </c>
      <c r="T371" s="349">
        <f t="shared" si="41"/>
        <v>0</v>
      </c>
      <c r="U371" s="349">
        <f t="shared" si="42"/>
        <v>0</v>
      </c>
      <c r="V371" s="349">
        <f t="shared" si="43"/>
        <v>0</v>
      </c>
      <c r="W371" s="349">
        <f t="shared" si="44"/>
        <v>0</v>
      </c>
      <c r="X371" s="349">
        <f t="shared" si="45"/>
        <v>0</v>
      </c>
      <c r="Y371" s="349">
        <f t="shared" si="46"/>
        <v>0</v>
      </c>
      <c r="Z371" s="348"/>
      <c r="AA371" s="348"/>
      <c r="AB371" s="348"/>
      <c r="AC371" s="351"/>
      <c r="AD371"/>
      <c r="AE371"/>
      <c r="AF371"/>
    </row>
    <row r="372" spans="1:32" x14ac:dyDescent="0.25">
      <c r="A372" s="348"/>
      <c r="B372" s="350"/>
      <c r="C372" s="350">
        <v>7.8721129120025504E-3</v>
      </c>
      <c r="D372" s="350">
        <v>0.69515732865414781</v>
      </c>
      <c r="E372" s="350">
        <v>0.22595084520979844</v>
      </c>
      <c r="F372" s="350">
        <v>4.1825323856343168E-2</v>
      </c>
      <c r="G372" s="348"/>
      <c r="H372" s="349">
        <f t="shared" si="39"/>
        <v>0</v>
      </c>
      <c r="I372" s="348"/>
      <c r="J372" s="1"/>
      <c r="K372" s="348"/>
      <c r="L372" s="1"/>
      <c r="M372" s="348"/>
      <c r="N372" s="348"/>
      <c r="O372" s="348"/>
      <c r="P372" s="348"/>
      <c r="Q372" s="347"/>
      <c r="R372" s="349">
        <f t="shared" si="47"/>
        <v>0</v>
      </c>
      <c r="S372" s="349">
        <f t="shared" si="40"/>
        <v>0</v>
      </c>
      <c r="T372" s="349">
        <f t="shared" si="41"/>
        <v>0</v>
      </c>
      <c r="U372" s="349">
        <f t="shared" si="42"/>
        <v>0</v>
      </c>
      <c r="V372" s="349">
        <f t="shared" si="43"/>
        <v>0</v>
      </c>
      <c r="W372" s="349">
        <f t="shared" si="44"/>
        <v>0</v>
      </c>
      <c r="X372" s="349">
        <f t="shared" si="45"/>
        <v>0</v>
      </c>
      <c r="Y372" s="349">
        <f t="shared" si="46"/>
        <v>0</v>
      </c>
      <c r="Z372" s="348"/>
      <c r="AA372" s="348"/>
      <c r="AB372" s="348"/>
      <c r="AC372" s="351"/>
      <c r="AD372"/>
      <c r="AE372"/>
      <c r="AF372"/>
    </row>
    <row r="373" spans="1:32" x14ac:dyDescent="0.25">
      <c r="A373" s="348"/>
      <c r="B373" s="350"/>
      <c r="C373" s="350">
        <v>4.1096326574833184E-2</v>
      </c>
      <c r="D373" s="350">
        <v>1.0898559495900055</v>
      </c>
      <c r="E373" s="350">
        <v>0.23353629855923327</v>
      </c>
      <c r="F373" s="350">
        <v>3.3984273920041615E-2</v>
      </c>
      <c r="G373" s="348"/>
      <c r="H373" s="349">
        <f t="shared" si="39"/>
        <v>0</v>
      </c>
      <c r="I373" s="348"/>
      <c r="J373" s="1"/>
      <c r="K373" s="348"/>
      <c r="L373" s="1"/>
      <c r="M373" s="348"/>
      <c r="N373" s="348"/>
      <c r="O373" s="348"/>
      <c r="P373" s="348"/>
      <c r="Q373" s="347"/>
      <c r="R373" s="349">
        <f t="shared" si="47"/>
        <v>0</v>
      </c>
      <c r="S373" s="349">
        <f t="shared" si="40"/>
        <v>0</v>
      </c>
      <c r="T373" s="349">
        <f t="shared" si="41"/>
        <v>0</v>
      </c>
      <c r="U373" s="349">
        <f t="shared" si="42"/>
        <v>0</v>
      </c>
      <c r="V373" s="349">
        <f t="shared" si="43"/>
        <v>0</v>
      </c>
      <c r="W373" s="349">
        <f t="shared" si="44"/>
        <v>0</v>
      </c>
      <c r="X373" s="349">
        <f t="shared" si="45"/>
        <v>0</v>
      </c>
      <c r="Y373" s="349">
        <f t="shared" si="46"/>
        <v>0</v>
      </c>
      <c r="Z373" s="348"/>
      <c r="AA373" s="348"/>
      <c r="AB373" s="348"/>
      <c r="AC373" s="351"/>
      <c r="AD373"/>
      <c r="AE373"/>
      <c r="AF373"/>
    </row>
    <row r="374" spans="1:32" x14ac:dyDescent="0.25">
      <c r="A374" s="348"/>
      <c r="B374" s="350">
        <v>4.6403256938980227E-5</v>
      </c>
      <c r="C374" s="350">
        <v>4.096577023146785E-2</v>
      </c>
      <c r="D374" s="350">
        <v>1.0809792042886341</v>
      </c>
      <c r="E374" s="350">
        <v>0.23511723081837096</v>
      </c>
      <c r="F374" s="350">
        <v>3.4160514322060631E-2</v>
      </c>
      <c r="G374" s="348"/>
      <c r="H374" s="349">
        <f t="shared" si="39"/>
        <v>0</v>
      </c>
      <c r="I374" s="348"/>
      <c r="J374" s="1"/>
      <c r="K374" s="348"/>
      <c r="L374" s="1"/>
      <c r="M374" s="348"/>
      <c r="N374" s="348"/>
      <c r="O374" s="348"/>
      <c r="P374" s="348"/>
      <c r="Q374" s="347"/>
      <c r="R374" s="349">
        <f t="shared" si="47"/>
        <v>0</v>
      </c>
      <c r="S374" s="349">
        <f t="shared" si="40"/>
        <v>0</v>
      </c>
      <c r="T374" s="349">
        <f t="shared" si="41"/>
        <v>0</v>
      </c>
      <c r="U374" s="349">
        <f t="shared" si="42"/>
        <v>0</v>
      </c>
      <c r="V374" s="349">
        <f t="shared" si="43"/>
        <v>0</v>
      </c>
      <c r="W374" s="349">
        <f t="shared" si="44"/>
        <v>0</v>
      </c>
      <c r="X374" s="349">
        <f t="shared" si="45"/>
        <v>0</v>
      </c>
      <c r="Y374" s="349">
        <f t="shared" si="46"/>
        <v>0</v>
      </c>
      <c r="Z374" s="348"/>
      <c r="AA374" s="348"/>
      <c r="AB374" s="348"/>
      <c r="AC374" s="351"/>
      <c r="AD374"/>
      <c r="AE374"/>
      <c r="AF374"/>
    </row>
    <row r="375" spans="1:32" x14ac:dyDescent="0.25">
      <c r="A375" s="348"/>
      <c r="B375" s="350"/>
      <c r="C375" s="350">
        <v>4.1096326574828784E-2</v>
      </c>
      <c r="D375" s="350">
        <v>1.0898559495900233</v>
      </c>
      <c r="E375" s="350">
        <v>0.23353629855923796</v>
      </c>
      <c r="F375" s="350">
        <v>3.3984273920040914E-2</v>
      </c>
      <c r="G375" s="348"/>
      <c r="H375" s="349">
        <f t="shared" si="39"/>
        <v>0</v>
      </c>
      <c r="I375" s="348"/>
      <c r="J375" s="1"/>
      <c r="K375" s="348"/>
      <c r="L375" s="1"/>
      <c r="M375" s="348"/>
      <c r="N375" s="348"/>
      <c r="O375" s="348"/>
      <c r="P375" s="348"/>
      <c r="Q375" s="347"/>
      <c r="R375" s="349">
        <f t="shared" si="47"/>
        <v>0</v>
      </c>
      <c r="S375" s="349">
        <f t="shared" si="40"/>
        <v>0</v>
      </c>
      <c r="T375" s="349">
        <f t="shared" si="41"/>
        <v>0</v>
      </c>
      <c r="U375" s="349">
        <f t="shared" si="42"/>
        <v>0</v>
      </c>
      <c r="V375" s="349">
        <f t="shared" si="43"/>
        <v>0</v>
      </c>
      <c r="W375" s="349">
        <f t="shared" si="44"/>
        <v>0</v>
      </c>
      <c r="X375" s="349">
        <f t="shared" si="45"/>
        <v>0</v>
      </c>
      <c r="Y375" s="349">
        <f t="shared" si="46"/>
        <v>0</v>
      </c>
      <c r="Z375" s="348"/>
      <c r="AA375" s="348"/>
      <c r="AB375" s="348"/>
      <c r="AC375" s="351"/>
      <c r="AD375"/>
      <c r="AE375"/>
      <c r="AF375"/>
    </row>
    <row r="376" spans="1:32" x14ac:dyDescent="0.25">
      <c r="A376" s="348"/>
      <c r="B376" s="350"/>
      <c r="C376" s="350">
        <v>-0.32649683325352846</v>
      </c>
      <c r="D376" s="350">
        <v>1.5481269458884779</v>
      </c>
      <c r="E376" s="350">
        <v>0.22168383679301351</v>
      </c>
      <c r="F376" s="350">
        <v>3.6468473952930049E-2</v>
      </c>
      <c r="G376" s="348"/>
      <c r="H376" s="349">
        <f t="shared" si="39"/>
        <v>0</v>
      </c>
      <c r="I376" s="348"/>
      <c r="J376" s="1"/>
      <c r="K376" s="348"/>
      <c r="L376" s="1"/>
      <c r="M376" s="348"/>
      <c r="N376" s="348"/>
      <c r="O376" s="348"/>
      <c r="P376" s="348"/>
      <c r="Q376" s="347"/>
      <c r="R376" s="349">
        <f t="shared" si="47"/>
        <v>0</v>
      </c>
      <c r="S376" s="349">
        <f t="shared" si="40"/>
        <v>0</v>
      </c>
      <c r="T376" s="349">
        <f t="shared" si="41"/>
        <v>0</v>
      </c>
      <c r="U376" s="349">
        <f t="shared" si="42"/>
        <v>0</v>
      </c>
      <c r="V376" s="349">
        <f t="shared" si="43"/>
        <v>0</v>
      </c>
      <c r="W376" s="349">
        <f t="shared" si="44"/>
        <v>0</v>
      </c>
      <c r="X376" s="349">
        <f t="shared" si="45"/>
        <v>0</v>
      </c>
      <c r="Y376" s="349">
        <f t="shared" si="46"/>
        <v>0</v>
      </c>
      <c r="Z376" s="348"/>
      <c r="AA376" s="348"/>
      <c r="AB376" s="348"/>
      <c r="AC376" s="351"/>
      <c r="AD376"/>
      <c r="AE376"/>
      <c r="AF376"/>
    </row>
    <row r="377" spans="1:32" x14ac:dyDescent="0.25">
      <c r="A377" s="348"/>
      <c r="B377" s="350">
        <v>1.1230630960330126E-2</v>
      </c>
      <c r="C377" s="350">
        <v>-1.0686244190012444</v>
      </c>
      <c r="D377" s="350">
        <v>2.1493441439601484</v>
      </c>
      <c r="E377" s="350">
        <v>0.37206786926019769</v>
      </c>
      <c r="F377" s="350">
        <v>8.2220717416779429E-2</v>
      </c>
      <c r="G377" s="348"/>
      <c r="H377" s="349">
        <f t="shared" si="39"/>
        <v>0</v>
      </c>
      <c r="I377" s="348"/>
      <c r="J377" s="1"/>
      <c r="K377" s="348"/>
      <c r="L377" s="1"/>
      <c r="M377" s="348"/>
      <c r="N377" s="348"/>
      <c r="O377" s="348"/>
      <c r="P377" s="348"/>
      <c r="Q377" s="347"/>
      <c r="R377" s="349">
        <f t="shared" si="47"/>
        <v>0</v>
      </c>
      <c r="S377" s="349">
        <f t="shared" si="40"/>
        <v>0</v>
      </c>
      <c r="T377" s="349">
        <f t="shared" si="41"/>
        <v>0</v>
      </c>
      <c r="U377" s="349">
        <f t="shared" si="42"/>
        <v>0</v>
      </c>
      <c r="V377" s="349">
        <f t="shared" si="43"/>
        <v>0</v>
      </c>
      <c r="W377" s="349">
        <f t="shared" si="44"/>
        <v>0</v>
      </c>
      <c r="X377" s="349">
        <f t="shared" si="45"/>
        <v>0</v>
      </c>
      <c r="Y377" s="349">
        <f t="shared" si="46"/>
        <v>0</v>
      </c>
      <c r="Z377" s="348"/>
      <c r="AA377" s="348"/>
      <c r="AB377" s="348"/>
      <c r="AC377" s="351"/>
      <c r="AD377"/>
      <c r="AE377"/>
      <c r="AF377"/>
    </row>
    <row r="378" spans="1:32" x14ac:dyDescent="0.25">
      <c r="A378" s="348"/>
      <c r="B378" s="350">
        <v>8.6013901519844818E-4</v>
      </c>
      <c r="C378" s="350">
        <v>4.0960822493269024E-2</v>
      </c>
      <c r="D378" s="350">
        <v>0.9711338594483393</v>
      </c>
      <c r="E378" s="350">
        <v>0.25798304754312246</v>
      </c>
      <c r="F378" s="350">
        <v>3.6903986294009497E-2</v>
      </c>
      <c r="G378" s="348"/>
      <c r="H378" s="349">
        <f t="shared" si="39"/>
        <v>0</v>
      </c>
      <c r="I378" s="348"/>
      <c r="J378" s="1"/>
      <c r="K378" s="348"/>
      <c r="L378" s="1"/>
      <c r="M378" s="348"/>
      <c r="N378" s="348"/>
      <c r="O378" s="348"/>
      <c r="P378" s="348"/>
      <c r="Q378" s="347"/>
      <c r="R378" s="349">
        <f t="shared" si="47"/>
        <v>0</v>
      </c>
      <c r="S378" s="349">
        <f t="shared" si="40"/>
        <v>0</v>
      </c>
      <c r="T378" s="349">
        <f t="shared" si="41"/>
        <v>0</v>
      </c>
      <c r="U378" s="349">
        <f t="shared" si="42"/>
        <v>0</v>
      </c>
      <c r="V378" s="349">
        <f t="shared" si="43"/>
        <v>0</v>
      </c>
      <c r="W378" s="349">
        <f t="shared" si="44"/>
        <v>0</v>
      </c>
      <c r="X378" s="349">
        <f t="shared" si="45"/>
        <v>0</v>
      </c>
      <c r="Y378" s="349">
        <f t="shared" si="46"/>
        <v>0</v>
      </c>
      <c r="Z378" s="348"/>
      <c r="AA378" s="348"/>
      <c r="AB378" s="348"/>
      <c r="AC378" s="351"/>
      <c r="AD378"/>
      <c r="AE378"/>
      <c r="AF378"/>
    </row>
    <row r="379" spans="1:32" x14ac:dyDescent="0.25">
      <c r="A379" s="348"/>
      <c r="B379" s="350"/>
      <c r="C379" s="350">
        <v>4.0501130692345941E-2</v>
      </c>
      <c r="D379" s="350">
        <v>0.85953618234013152</v>
      </c>
      <c r="E379" s="350">
        <v>0.23112344520719591</v>
      </c>
      <c r="F379" s="350">
        <v>3.7774188742168022E-2</v>
      </c>
      <c r="G379" s="348"/>
      <c r="H379" s="349">
        <f t="shared" si="39"/>
        <v>0</v>
      </c>
      <c r="I379" s="348"/>
      <c r="J379" s="1"/>
      <c r="K379" s="348"/>
      <c r="L379" s="1"/>
      <c r="M379" s="348"/>
      <c r="N379" s="348"/>
      <c r="O379" s="348"/>
      <c r="P379" s="348"/>
      <c r="Q379" s="347"/>
      <c r="R379" s="349">
        <f t="shared" si="47"/>
        <v>0</v>
      </c>
      <c r="S379" s="349">
        <f t="shared" si="40"/>
        <v>0</v>
      </c>
      <c r="T379" s="349">
        <f t="shared" si="41"/>
        <v>0</v>
      </c>
      <c r="U379" s="349">
        <f t="shared" si="42"/>
        <v>0</v>
      </c>
      <c r="V379" s="349">
        <f t="shared" si="43"/>
        <v>0</v>
      </c>
      <c r="W379" s="349">
        <f t="shared" si="44"/>
        <v>0</v>
      </c>
      <c r="X379" s="349">
        <f t="shared" si="45"/>
        <v>0</v>
      </c>
      <c r="Y379" s="349">
        <f t="shared" si="46"/>
        <v>0</v>
      </c>
      <c r="Z379" s="348"/>
      <c r="AA379" s="348"/>
      <c r="AB379" s="348"/>
      <c r="AC379" s="351"/>
      <c r="AD379"/>
      <c r="AE379"/>
      <c r="AF379"/>
    </row>
    <row r="380" spans="1:32" x14ac:dyDescent="0.25">
      <c r="A380" s="348"/>
      <c r="B380" s="350"/>
      <c r="C380" s="350">
        <v>-3.2001758033139788E-2</v>
      </c>
      <c r="D380" s="350"/>
      <c r="E380" s="350">
        <v>0.18019316521985276</v>
      </c>
      <c r="F380" s="350">
        <v>5.7439957723959607E-2</v>
      </c>
      <c r="G380" s="348"/>
      <c r="H380" s="349">
        <f t="shared" si="39"/>
        <v>0</v>
      </c>
      <c r="I380" s="348"/>
      <c r="J380" s="1"/>
      <c r="K380" s="348"/>
      <c r="L380" s="1"/>
      <c r="M380" s="348"/>
      <c r="N380" s="348"/>
      <c r="O380" s="348"/>
      <c r="P380" s="348"/>
      <c r="Q380" s="347"/>
      <c r="R380" s="349">
        <f t="shared" si="47"/>
        <v>0</v>
      </c>
      <c r="S380" s="349">
        <f t="shared" si="40"/>
        <v>0</v>
      </c>
      <c r="T380" s="349">
        <f t="shared" si="41"/>
        <v>0</v>
      </c>
      <c r="U380" s="349">
        <f t="shared" si="42"/>
        <v>0</v>
      </c>
      <c r="V380" s="349">
        <f t="shared" si="43"/>
        <v>0</v>
      </c>
      <c r="W380" s="349">
        <f t="shared" si="44"/>
        <v>0</v>
      </c>
      <c r="X380" s="349">
        <f t="shared" si="45"/>
        <v>0</v>
      </c>
      <c r="Y380" s="349">
        <f t="shared" si="46"/>
        <v>0</v>
      </c>
      <c r="Z380" s="348"/>
      <c r="AA380" s="348"/>
      <c r="AB380" s="348"/>
      <c r="AC380" s="351"/>
      <c r="AD380"/>
      <c r="AE380"/>
      <c r="AF380"/>
    </row>
    <row r="381" spans="1:32" x14ac:dyDescent="0.25">
      <c r="A381" s="348"/>
      <c r="B381" s="350">
        <v>5.0495261687217912E-3</v>
      </c>
      <c r="C381" s="350">
        <v>2.83230732088092E-3</v>
      </c>
      <c r="D381" s="350"/>
      <c r="E381" s="350">
        <v>0.29580655323237059</v>
      </c>
      <c r="F381" s="350">
        <v>6.6130446798534498E-2</v>
      </c>
      <c r="G381" s="348"/>
      <c r="H381" s="349">
        <f t="shared" si="39"/>
        <v>0</v>
      </c>
      <c r="I381" s="348"/>
      <c r="J381" s="1"/>
      <c r="K381" s="348"/>
      <c r="L381" s="1"/>
      <c r="M381" s="348"/>
      <c r="N381" s="348"/>
      <c r="O381" s="348"/>
      <c r="P381" s="348"/>
      <c r="Q381" s="347"/>
      <c r="R381" s="349">
        <f t="shared" si="47"/>
        <v>0</v>
      </c>
      <c r="S381" s="349">
        <f t="shared" si="40"/>
        <v>0</v>
      </c>
      <c r="T381" s="349">
        <f t="shared" si="41"/>
        <v>0</v>
      </c>
      <c r="U381" s="349">
        <f t="shared" si="42"/>
        <v>0</v>
      </c>
      <c r="V381" s="349">
        <f t="shared" si="43"/>
        <v>0</v>
      </c>
      <c r="W381" s="349">
        <f t="shared" si="44"/>
        <v>0</v>
      </c>
      <c r="X381" s="349">
        <f t="shared" si="45"/>
        <v>0</v>
      </c>
      <c r="Y381" s="349">
        <f t="shared" si="46"/>
        <v>0</v>
      </c>
      <c r="Z381" s="348"/>
      <c r="AA381" s="348"/>
      <c r="AB381" s="348"/>
      <c r="AC381" s="351"/>
      <c r="AD381"/>
      <c r="AE381"/>
      <c r="AF381"/>
    </row>
    <row r="382" spans="1:32" x14ac:dyDescent="0.25">
      <c r="A382" s="348"/>
      <c r="B382" s="350"/>
      <c r="C382" s="350">
        <v>4.0501130692345948E-2</v>
      </c>
      <c r="D382" s="350">
        <v>0.85953618234013518</v>
      </c>
      <c r="E382" s="350">
        <v>0.23112344520719605</v>
      </c>
      <c r="F382" s="350">
        <v>3.7774188742167952E-2</v>
      </c>
      <c r="G382" s="348"/>
      <c r="H382" s="349">
        <f t="shared" si="39"/>
        <v>0</v>
      </c>
      <c r="I382" s="348"/>
      <c r="J382" s="1"/>
      <c r="K382" s="348"/>
      <c r="L382" s="1"/>
      <c r="M382" s="348"/>
      <c r="N382" s="348"/>
      <c r="O382" s="348"/>
      <c r="P382" s="348"/>
      <c r="Q382" s="347"/>
      <c r="R382" s="349">
        <f t="shared" si="47"/>
        <v>0</v>
      </c>
      <c r="S382" s="349">
        <f t="shared" si="40"/>
        <v>0</v>
      </c>
      <c r="T382" s="349">
        <f t="shared" si="41"/>
        <v>0</v>
      </c>
      <c r="U382" s="349">
        <f t="shared" si="42"/>
        <v>0</v>
      </c>
      <c r="V382" s="349">
        <f t="shared" si="43"/>
        <v>0</v>
      </c>
      <c r="W382" s="349">
        <f t="shared" si="44"/>
        <v>0</v>
      </c>
      <c r="X382" s="349">
        <f t="shared" si="45"/>
        <v>0</v>
      </c>
      <c r="Y382" s="349">
        <f t="shared" si="46"/>
        <v>0</v>
      </c>
      <c r="Z382" s="348"/>
      <c r="AA382" s="348"/>
      <c r="AB382" s="348"/>
      <c r="AC382" s="351"/>
      <c r="AD382"/>
      <c r="AE382"/>
      <c r="AF382"/>
    </row>
    <row r="383" spans="1:32" x14ac:dyDescent="0.25">
      <c r="A383" s="348"/>
      <c r="B383" s="350"/>
      <c r="C383" s="350">
        <v>3.8691023738944681E-2</v>
      </c>
      <c r="D383" s="350"/>
      <c r="E383" s="350">
        <v>0.1644428805184506</v>
      </c>
      <c r="F383" s="350">
        <v>5.6432648634741331E-2</v>
      </c>
      <c r="G383" s="348"/>
      <c r="H383" s="349">
        <f t="shared" si="39"/>
        <v>0</v>
      </c>
      <c r="I383" s="348"/>
      <c r="J383" s="1"/>
      <c r="K383" s="348"/>
      <c r="L383" s="1"/>
      <c r="M383" s="348"/>
      <c r="N383" s="348"/>
      <c r="O383" s="348"/>
      <c r="P383" s="348"/>
      <c r="Q383" s="347"/>
      <c r="R383" s="349">
        <f t="shared" si="47"/>
        <v>0</v>
      </c>
      <c r="S383" s="349">
        <f t="shared" si="40"/>
        <v>0</v>
      </c>
      <c r="T383" s="349">
        <f t="shared" si="41"/>
        <v>0</v>
      </c>
      <c r="U383" s="349">
        <f t="shared" si="42"/>
        <v>0</v>
      </c>
      <c r="V383" s="349">
        <f t="shared" si="43"/>
        <v>0</v>
      </c>
      <c r="W383" s="349">
        <f t="shared" si="44"/>
        <v>0</v>
      </c>
      <c r="X383" s="349">
        <f t="shared" si="45"/>
        <v>0</v>
      </c>
      <c r="Y383" s="349">
        <f t="shared" si="46"/>
        <v>0</v>
      </c>
      <c r="Z383" s="348"/>
      <c r="AA383" s="348"/>
      <c r="AB383" s="348"/>
      <c r="AC383" s="351"/>
      <c r="AD383"/>
      <c r="AE383"/>
      <c r="AF383"/>
    </row>
    <row r="384" spans="1:32" x14ac:dyDescent="0.25">
      <c r="A384" s="348"/>
      <c r="B384" s="350"/>
      <c r="C384" s="350">
        <v>4.1189837197099871E-2</v>
      </c>
      <c r="D384" s="350">
        <v>0.90112544516206616</v>
      </c>
      <c r="E384" s="350">
        <v>0.23101042085321766</v>
      </c>
      <c r="F384" s="350">
        <v>3.7143353855342419E-2</v>
      </c>
      <c r="G384" s="348"/>
      <c r="H384" s="349">
        <f t="shared" si="39"/>
        <v>0</v>
      </c>
      <c r="I384" s="348"/>
      <c r="J384" s="1"/>
      <c r="K384" s="348"/>
      <c r="L384" s="1"/>
      <c r="M384" s="348"/>
      <c r="N384" s="348"/>
      <c r="O384" s="348"/>
      <c r="P384" s="348"/>
      <c r="Q384" s="347"/>
      <c r="R384" s="349">
        <f t="shared" si="47"/>
        <v>0</v>
      </c>
      <c r="S384" s="349">
        <f t="shared" si="40"/>
        <v>0</v>
      </c>
      <c r="T384" s="349">
        <f t="shared" si="41"/>
        <v>0</v>
      </c>
      <c r="U384" s="349">
        <f t="shared" si="42"/>
        <v>0</v>
      </c>
      <c r="V384" s="349">
        <f t="shared" si="43"/>
        <v>0</v>
      </c>
      <c r="W384" s="349">
        <f t="shared" si="44"/>
        <v>0</v>
      </c>
      <c r="X384" s="349">
        <f t="shared" si="45"/>
        <v>0</v>
      </c>
      <c r="Y384" s="349">
        <f t="shared" si="46"/>
        <v>0</v>
      </c>
      <c r="Z384" s="348"/>
      <c r="AA384" s="348"/>
      <c r="AB384" s="348"/>
      <c r="AC384" s="351"/>
      <c r="AD384"/>
      <c r="AE384"/>
      <c r="AF384"/>
    </row>
    <row r="385" spans="1:32" x14ac:dyDescent="0.25">
      <c r="A385" s="348"/>
      <c r="B385" s="350">
        <v>3.8536634817440556E-5</v>
      </c>
      <c r="C385" s="350">
        <v>4.0919864355372169E-2</v>
      </c>
      <c r="D385" s="350">
        <v>1.0814900202714546</v>
      </c>
      <c r="E385" s="350">
        <v>0.23493988980442687</v>
      </c>
      <c r="F385" s="350">
        <v>3.4137890317474023E-2</v>
      </c>
      <c r="G385" s="348"/>
      <c r="H385" s="349">
        <f t="shared" ref="H385:H448" si="48">SUMPRODUCT(B385:F385,B$62:F$62)</f>
        <v>0</v>
      </c>
      <c r="I385" s="348"/>
      <c r="J385" s="1"/>
      <c r="K385" s="348"/>
      <c r="L385" s="1"/>
      <c r="M385" s="348"/>
      <c r="N385" s="348"/>
      <c r="O385" s="348"/>
      <c r="P385" s="348"/>
      <c r="Q385" s="347"/>
      <c r="R385" s="349">
        <f t="shared" si="47"/>
        <v>0</v>
      </c>
      <c r="S385" s="349">
        <f t="shared" ref="S385:S448" si="49">SUMPRODUCT($B385:$F385,$K$66:$O$66)</f>
        <v>0</v>
      </c>
      <c r="T385" s="349">
        <f t="shared" ref="T385:T448" si="50">SUMPRODUCT($B385:$F385,$K$67:$O$67)</f>
        <v>0</v>
      </c>
      <c r="U385" s="349">
        <f t="shared" ref="U385:U448" si="51">SUMPRODUCT($B385:$F385,$K$68:$O$68)</f>
        <v>0</v>
      </c>
      <c r="V385" s="349">
        <f t="shared" ref="V385:V448" si="52">SUMPRODUCT($B385:$F385,$K$69:$O$69)</f>
        <v>0</v>
      </c>
      <c r="W385" s="349">
        <f t="shared" ref="W385:W448" si="53">SUMPRODUCT($B385:$F385,$K$70:$O$70)</f>
        <v>0</v>
      </c>
      <c r="X385" s="349">
        <f t="shared" ref="X385:X448" si="54">SUMPRODUCT($B385:$F385,$K$71:$O$71)</f>
        <v>0</v>
      </c>
      <c r="Y385" s="349">
        <f t="shared" ref="Y385:Y448" si="55">SUMPRODUCT($B385:$F385,$K$72:$O$72)</f>
        <v>0</v>
      </c>
      <c r="Z385" s="348"/>
      <c r="AA385" s="348"/>
      <c r="AB385" s="348"/>
      <c r="AC385" s="351"/>
      <c r="AD385"/>
      <c r="AE385"/>
      <c r="AF385"/>
    </row>
    <row r="386" spans="1:32" x14ac:dyDescent="0.25">
      <c r="A386" s="348"/>
      <c r="B386" s="350"/>
      <c r="C386" s="350">
        <v>4.1096326574828639E-2</v>
      </c>
      <c r="D386" s="350">
        <v>1.0898559495900173</v>
      </c>
      <c r="E386" s="350">
        <v>0.23353629855923827</v>
      </c>
      <c r="F386" s="350">
        <v>3.3984273920040969E-2</v>
      </c>
      <c r="G386" s="348"/>
      <c r="H386" s="349">
        <f t="shared" si="48"/>
        <v>0</v>
      </c>
      <c r="I386" s="348"/>
      <c r="J386" s="1"/>
      <c r="K386" s="348"/>
      <c r="L386" s="1"/>
      <c r="M386" s="348"/>
      <c r="N386" s="348"/>
      <c r="O386" s="348"/>
      <c r="P386" s="348"/>
      <c r="Q386" s="347"/>
      <c r="R386" s="349">
        <f t="shared" ref="R386:R449" si="56">SUMPRODUCT(B386:F386,K$65:O$65)</f>
        <v>0</v>
      </c>
      <c r="S386" s="349">
        <f t="shared" si="49"/>
        <v>0</v>
      </c>
      <c r="T386" s="349">
        <f t="shared" si="50"/>
        <v>0</v>
      </c>
      <c r="U386" s="349">
        <f t="shared" si="51"/>
        <v>0</v>
      </c>
      <c r="V386" s="349">
        <f t="shared" si="52"/>
        <v>0</v>
      </c>
      <c r="W386" s="349">
        <f t="shared" si="53"/>
        <v>0</v>
      </c>
      <c r="X386" s="349">
        <f t="shared" si="54"/>
        <v>0</v>
      </c>
      <c r="Y386" s="349">
        <f t="shared" si="55"/>
        <v>0</v>
      </c>
      <c r="Z386" s="348"/>
      <c r="AA386" s="348"/>
      <c r="AB386" s="348"/>
      <c r="AC386" s="351"/>
      <c r="AD386"/>
      <c r="AE386"/>
      <c r="AF386"/>
    </row>
    <row r="387" spans="1:32" x14ac:dyDescent="0.25">
      <c r="A387" s="348"/>
      <c r="B387" s="350"/>
      <c r="C387" s="350">
        <v>4.1096326574828611E-2</v>
      </c>
      <c r="D387" s="350">
        <v>1.0898559495900244</v>
      </c>
      <c r="E387" s="350">
        <v>0.23353629855923833</v>
      </c>
      <c r="F387" s="350">
        <v>3.3984273920040872E-2</v>
      </c>
      <c r="G387" s="348"/>
      <c r="H387" s="349">
        <f t="shared" si="48"/>
        <v>0</v>
      </c>
      <c r="I387" s="348"/>
      <c r="J387" s="1"/>
      <c r="K387" s="348"/>
      <c r="L387" s="1"/>
      <c r="M387" s="348"/>
      <c r="N387" s="348"/>
      <c r="O387" s="348"/>
      <c r="P387" s="348"/>
      <c r="Q387" s="347"/>
      <c r="R387" s="349">
        <f t="shared" si="56"/>
        <v>0</v>
      </c>
      <c r="S387" s="349">
        <f t="shared" si="49"/>
        <v>0</v>
      </c>
      <c r="T387" s="349">
        <f t="shared" si="50"/>
        <v>0</v>
      </c>
      <c r="U387" s="349">
        <f t="shared" si="51"/>
        <v>0</v>
      </c>
      <c r="V387" s="349">
        <f t="shared" si="52"/>
        <v>0</v>
      </c>
      <c r="W387" s="349">
        <f t="shared" si="53"/>
        <v>0</v>
      </c>
      <c r="X387" s="349">
        <f t="shared" si="54"/>
        <v>0</v>
      </c>
      <c r="Y387" s="349">
        <f t="shared" si="55"/>
        <v>0</v>
      </c>
      <c r="Z387" s="348"/>
      <c r="AA387" s="348"/>
      <c r="AB387" s="348"/>
      <c r="AC387" s="351"/>
      <c r="AD387"/>
      <c r="AE387"/>
      <c r="AF387"/>
    </row>
    <row r="388" spans="1:32" x14ac:dyDescent="0.25">
      <c r="A388" s="348"/>
      <c r="B388" s="350"/>
      <c r="C388" s="350">
        <v>1.9292807907181086E-2</v>
      </c>
      <c r="D388" s="350">
        <v>1.0695092831078499</v>
      </c>
      <c r="E388" s="350">
        <v>0.23699686177976767</v>
      </c>
      <c r="F388" s="350">
        <v>3.4599049830048689E-2</v>
      </c>
      <c r="G388" s="348"/>
      <c r="H388" s="349">
        <f t="shared" si="48"/>
        <v>0</v>
      </c>
      <c r="I388" s="348"/>
      <c r="J388" s="1"/>
      <c r="K388" s="348"/>
      <c r="L388" s="1"/>
      <c r="M388" s="348"/>
      <c r="N388" s="348"/>
      <c r="O388" s="348"/>
      <c r="P388" s="348"/>
      <c r="Q388" s="347"/>
      <c r="R388" s="349">
        <f t="shared" si="56"/>
        <v>0</v>
      </c>
      <c r="S388" s="349">
        <f t="shared" si="49"/>
        <v>0</v>
      </c>
      <c r="T388" s="349">
        <f t="shared" si="50"/>
        <v>0</v>
      </c>
      <c r="U388" s="349">
        <f t="shared" si="51"/>
        <v>0</v>
      </c>
      <c r="V388" s="349">
        <f t="shared" si="52"/>
        <v>0</v>
      </c>
      <c r="W388" s="349">
        <f t="shared" si="53"/>
        <v>0</v>
      </c>
      <c r="X388" s="349">
        <f t="shared" si="54"/>
        <v>0</v>
      </c>
      <c r="Y388" s="349">
        <f t="shared" si="55"/>
        <v>0</v>
      </c>
      <c r="Z388" s="348"/>
      <c r="AA388" s="348"/>
      <c r="AB388" s="348"/>
      <c r="AC388" s="351"/>
      <c r="AD388"/>
      <c r="AE388"/>
      <c r="AF388"/>
    </row>
    <row r="389" spans="1:32" x14ac:dyDescent="0.25">
      <c r="A389" s="348"/>
      <c r="B389" s="350">
        <v>1.1398359039283261E-3</v>
      </c>
      <c r="C389" s="350">
        <v>2.7015110937306484E-2</v>
      </c>
      <c r="D389" s="350">
        <v>1.0852393943627687</v>
      </c>
      <c r="E389" s="350">
        <v>0.26231377948297685</v>
      </c>
      <c r="F389" s="350">
        <v>3.6578704337274344E-2</v>
      </c>
      <c r="G389" s="348"/>
      <c r="H389" s="349">
        <f t="shared" si="48"/>
        <v>0</v>
      </c>
      <c r="I389" s="348"/>
      <c r="J389" s="1"/>
      <c r="K389" s="348"/>
      <c r="L389" s="1"/>
      <c r="M389" s="348"/>
      <c r="N389" s="348"/>
      <c r="O389" s="348"/>
      <c r="P389" s="348"/>
      <c r="Q389" s="347"/>
      <c r="R389" s="349">
        <f t="shared" si="56"/>
        <v>0</v>
      </c>
      <c r="S389" s="349">
        <f t="shared" si="49"/>
        <v>0</v>
      </c>
      <c r="T389" s="349">
        <f t="shared" si="50"/>
        <v>0</v>
      </c>
      <c r="U389" s="349">
        <f t="shared" si="51"/>
        <v>0</v>
      </c>
      <c r="V389" s="349">
        <f t="shared" si="52"/>
        <v>0</v>
      </c>
      <c r="W389" s="349">
        <f t="shared" si="53"/>
        <v>0</v>
      </c>
      <c r="X389" s="349">
        <f t="shared" si="54"/>
        <v>0</v>
      </c>
      <c r="Y389" s="349">
        <f t="shared" si="55"/>
        <v>0</v>
      </c>
      <c r="Z389" s="348"/>
      <c r="AA389" s="348"/>
      <c r="AB389" s="348"/>
      <c r="AC389" s="351"/>
      <c r="AD389"/>
      <c r="AE389"/>
      <c r="AF389"/>
    </row>
    <row r="390" spans="1:32" x14ac:dyDescent="0.25">
      <c r="A390" s="348"/>
      <c r="B390" s="350"/>
      <c r="C390" s="350">
        <v>2.9459251112579979E-2</v>
      </c>
      <c r="D390" s="350">
        <v>0.89372599137776609</v>
      </c>
      <c r="E390" s="350">
        <v>0.23677560484178681</v>
      </c>
      <c r="F390" s="350">
        <v>3.7099066314272448E-2</v>
      </c>
      <c r="G390" s="348"/>
      <c r="H390" s="349">
        <f t="shared" si="48"/>
        <v>0</v>
      </c>
      <c r="I390" s="348"/>
      <c r="J390" s="1"/>
      <c r="K390" s="348"/>
      <c r="L390" s="1"/>
      <c r="M390" s="348"/>
      <c r="N390" s="348"/>
      <c r="O390" s="348"/>
      <c r="P390" s="348"/>
      <c r="Q390" s="347"/>
      <c r="R390" s="349">
        <f t="shared" si="56"/>
        <v>0</v>
      </c>
      <c r="S390" s="349">
        <f t="shared" si="49"/>
        <v>0</v>
      </c>
      <c r="T390" s="349">
        <f t="shared" si="50"/>
        <v>0</v>
      </c>
      <c r="U390" s="349">
        <f t="shared" si="51"/>
        <v>0</v>
      </c>
      <c r="V390" s="349">
        <f t="shared" si="52"/>
        <v>0</v>
      </c>
      <c r="W390" s="349">
        <f t="shared" si="53"/>
        <v>0</v>
      </c>
      <c r="X390" s="349">
        <f t="shared" si="54"/>
        <v>0</v>
      </c>
      <c r="Y390" s="349">
        <f t="shared" si="55"/>
        <v>0</v>
      </c>
      <c r="Z390" s="348"/>
      <c r="AA390" s="348"/>
      <c r="AB390" s="348"/>
      <c r="AC390" s="351"/>
      <c r="AD390"/>
      <c r="AE390"/>
      <c r="AF390"/>
    </row>
    <row r="391" spans="1:32" x14ac:dyDescent="0.25">
      <c r="A391" s="348"/>
      <c r="B391" s="350"/>
      <c r="C391" s="350">
        <v>4.0501130692345878E-2</v>
      </c>
      <c r="D391" s="350">
        <v>0.85953618234012741</v>
      </c>
      <c r="E391" s="350">
        <v>0.23112344520719602</v>
      </c>
      <c r="F391" s="350">
        <v>3.7774188742168063E-2</v>
      </c>
      <c r="G391" s="348"/>
      <c r="H391" s="349">
        <f t="shared" si="48"/>
        <v>0</v>
      </c>
      <c r="I391" s="348"/>
      <c r="J391" s="1"/>
      <c r="K391" s="348"/>
      <c r="L391" s="1"/>
      <c r="M391" s="348"/>
      <c r="N391" s="348"/>
      <c r="O391" s="348"/>
      <c r="P391" s="348"/>
      <c r="Q391" s="347"/>
      <c r="R391" s="349">
        <f t="shared" si="56"/>
        <v>0</v>
      </c>
      <c r="S391" s="349">
        <f t="shared" si="49"/>
        <v>0</v>
      </c>
      <c r="T391" s="349">
        <f t="shared" si="50"/>
        <v>0</v>
      </c>
      <c r="U391" s="349">
        <f t="shared" si="51"/>
        <v>0</v>
      </c>
      <c r="V391" s="349">
        <f t="shared" si="52"/>
        <v>0</v>
      </c>
      <c r="W391" s="349">
        <f t="shared" si="53"/>
        <v>0</v>
      </c>
      <c r="X391" s="349">
        <f t="shared" si="54"/>
        <v>0</v>
      </c>
      <c r="Y391" s="349">
        <f t="shared" si="55"/>
        <v>0</v>
      </c>
      <c r="Z391" s="348"/>
      <c r="AA391" s="348"/>
      <c r="AB391" s="348"/>
      <c r="AC391" s="351"/>
      <c r="AD391"/>
      <c r="AE391"/>
      <c r="AF391"/>
    </row>
    <row r="392" spans="1:32" x14ac:dyDescent="0.25">
      <c r="A392" s="348"/>
      <c r="B392" s="350">
        <v>6.5169577929869039E-3</v>
      </c>
      <c r="C392" s="350">
        <v>-1.3707432195643905</v>
      </c>
      <c r="D392" s="350">
        <v>2.6389255081113454</v>
      </c>
      <c r="E392" s="350">
        <v>0.27213610834084562</v>
      </c>
      <c r="F392" s="350">
        <v>6.9088925582937347E-2</v>
      </c>
      <c r="G392" s="348"/>
      <c r="H392" s="349">
        <f t="shared" si="48"/>
        <v>0</v>
      </c>
      <c r="I392" s="348"/>
      <c r="J392" s="1"/>
      <c r="K392" s="348"/>
      <c r="L392" s="1"/>
      <c r="M392" s="348"/>
      <c r="N392" s="348"/>
      <c r="O392" s="348"/>
      <c r="P392" s="348"/>
      <c r="Q392" s="347"/>
      <c r="R392" s="349">
        <f t="shared" si="56"/>
        <v>0</v>
      </c>
      <c r="S392" s="349">
        <f t="shared" si="49"/>
        <v>0</v>
      </c>
      <c r="T392" s="349">
        <f t="shared" si="50"/>
        <v>0</v>
      </c>
      <c r="U392" s="349">
        <f t="shared" si="51"/>
        <v>0</v>
      </c>
      <c r="V392" s="349">
        <f t="shared" si="52"/>
        <v>0</v>
      </c>
      <c r="W392" s="349">
        <f t="shared" si="53"/>
        <v>0</v>
      </c>
      <c r="X392" s="349">
        <f t="shared" si="54"/>
        <v>0</v>
      </c>
      <c r="Y392" s="349">
        <f t="shared" si="55"/>
        <v>0</v>
      </c>
      <c r="Z392" s="348"/>
      <c r="AA392" s="348"/>
      <c r="AB392" s="348"/>
      <c r="AC392" s="351"/>
      <c r="AD392"/>
      <c r="AE392"/>
      <c r="AF392"/>
    </row>
    <row r="393" spans="1:32" x14ac:dyDescent="0.25">
      <c r="A393" s="348"/>
      <c r="B393" s="350"/>
      <c r="C393" s="350">
        <v>4.1096326574828687E-2</v>
      </c>
      <c r="D393" s="350">
        <v>1.0898559495900171</v>
      </c>
      <c r="E393" s="350">
        <v>0.23353629855923699</v>
      </c>
      <c r="F393" s="350">
        <v>3.3984273920041171E-2</v>
      </c>
      <c r="G393" s="348"/>
      <c r="H393" s="349">
        <f t="shared" si="48"/>
        <v>0</v>
      </c>
      <c r="I393" s="348"/>
      <c r="J393" s="1"/>
      <c r="K393" s="348"/>
      <c r="L393" s="1"/>
      <c r="M393" s="348"/>
      <c r="N393" s="348"/>
      <c r="O393" s="348"/>
      <c r="P393" s="348"/>
      <c r="Q393" s="347"/>
      <c r="R393" s="349">
        <f t="shared" si="56"/>
        <v>0</v>
      </c>
      <c r="S393" s="349">
        <f t="shared" si="49"/>
        <v>0</v>
      </c>
      <c r="T393" s="349">
        <f t="shared" si="50"/>
        <v>0</v>
      </c>
      <c r="U393" s="349">
        <f t="shared" si="51"/>
        <v>0</v>
      </c>
      <c r="V393" s="349">
        <f t="shared" si="52"/>
        <v>0</v>
      </c>
      <c r="W393" s="349">
        <f t="shared" si="53"/>
        <v>0</v>
      </c>
      <c r="X393" s="349">
        <f t="shared" si="54"/>
        <v>0</v>
      </c>
      <c r="Y393" s="349">
        <f t="shared" si="55"/>
        <v>0</v>
      </c>
      <c r="Z393" s="348"/>
      <c r="AA393" s="348"/>
      <c r="AB393" s="348"/>
      <c r="AC393"/>
      <c r="AD393"/>
      <c r="AE393"/>
      <c r="AF393"/>
    </row>
    <row r="394" spans="1:32" x14ac:dyDescent="0.25">
      <c r="A394" s="348"/>
      <c r="B394" s="350"/>
      <c r="C394" s="350">
        <v>3.2270803662252531E-2</v>
      </c>
      <c r="D394" s="350">
        <v>0.90483291727795134</v>
      </c>
      <c r="E394" s="350">
        <v>0.23632076508959221</v>
      </c>
      <c r="F394" s="350">
        <v>3.6877487031200092E-2</v>
      </c>
      <c r="G394" s="348"/>
      <c r="H394" s="349">
        <f t="shared" si="48"/>
        <v>0</v>
      </c>
      <c r="I394" s="348"/>
      <c r="J394" s="1"/>
      <c r="K394" s="348"/>
      <c r="L394" s="1"/>
      <c r="M394" s="348"/>
      <c r="N394" s="348"/>
      <c r="O394" s="348"/>
      <c r="P394" s="348"/>
      <c r="Q394" s="347"/>
      <c r="R394" s="349">
        <f t="shared" si="56"/>
        <v>0</v>
      </c>
      <c r="S394" s="349">
        <f t="shared" si="49"/>
        <v>0</v>
      </c>
      <c r="T394" s="349">
        <f t="shared" si="50"/>
        <v>0</v>
      </c>
      <c r="U394" s="349">
        <f t="shared" si="51"/>
        <v>0</v>
      </c>
      <c r="V394" s="349">
        <f t="shared" si="52"/>
        <v>0</v>
      </c>
      <c r="W394" s="349">
        <f t="shared" si="53"/>
        <v>0</v>
      </c>
      <c r="X394" s="349">
        <f t="shared" si="54"/>
        <v>0</v>
      </c>
      <c r="Y394" s="349">
        <f t="shared" si="55"/>
        <v>0</v>
      </c>
      <c r="Z394" s="348"/>
      <c r="AA394" s="348"/>
      <c r="AB394" s="348"/>
      <c r="AC394"/>
      <c r="AD394"/>
      <c r="AE394"/>
      <c r="AF394"/>
    </row>
    <row r="395" spans="1:32" x14ac:dyDescent="0.25">
      <c r="A395" s="348"/>
      <c r="B395" s="350"/>
      <c r="C395" s="350">
        <v>-33.809847953378132</v>
      </c>
      <c r="D395" s="350">
        <v>5.3911093302300879</v>
      </c>
      <c r="E395" s="350">
        <v>1.3269279813206063</v>
      </c>
      <c r="F395" s="350"/>
      <c r="G395" s="348"/>
      <c r="H395" s="349">
        <f t="shared" si="48"/>
        <v>0</v>
      </c>
      <c r="I395" s="348"/>
      <c r="J395" s="1"/>
      <c r="K395" s="348"/>
      <c r="L395" s="1"/>
      <c r="M395" s="348"/>
      <c r="N395" s="348"/>
      <c r="O395" s="348"/>
      <c r="P395" s="348"/>
      <c r="Q395" s="347"/>
      <c r="R395" s="349">
        <f t="shared" si="56"/>
        <v>0</v>
      </c>
      <c r="S395" s="349">
        <f t="shared" si="49"/>
        <v>0</v>
      </c>
      <c r="T395" s="349">
        <f t="shared" si="50"/>
        <v>0</v>
      </c>
      <c r="U395" s="349">
        <f t="shared" si="51"/>
        <v>0</v>
      </c>
      <c r="V395" s="349">
        <f t="shared" si="52"/>
        <v>0</v>
      </c>
      <c r="W395" s="349">
        <f t="shared" si="53"/>
        <v>0</v>
      </c>
      <c r="X395" s="349">
        <f t="shared" si="54"/>
        <v>0</v>
      </c>
      <c r="Y395" s="349">
        <f t="shared" si="55"/>
        <v>0</v>
      </c>
      <c r="Z395" s="348"/>
      <c r="AA395" s="348"/>
      <c r="AB395" s="348"/>
      <c r="AC395" s="351"/>
      <c r="AD395"/>
      <c r="AE395"/>
      <c r="AF395"/>
    </row>
    <row r="396" spans="1:32" x14ac:dyDescent="0.25">
      <c r="A396" s="348"/>
      <c r="B396" s="350"/>
      <c r="C396" s="350">
        <v>-0.98074471743989655</v>
      </c>
      <c r="D396" s="350">
        <v>0.7197219832631343</v>
      </c>
      <c r="E396" s="350">
        <v>0.15892884414201985</v>
      </c>
      <c r="F396" s="350">
        <v>7.0909893138140639E-2</v>
      </c>
      <c r="G396" s="348"/>
      <c r="H396" s="349">
        <f t="shared" si="48"/>
        <v>0</v>
      </c>
      <c r="I396" s="348"/>
      <c r="J396" s="1"/>
      <c r="K396" s="348"/>
      <c r="L396" s="1"/>
      <c r="M396" s="348"/>
      <c r="N396" s="348"/>
      <c r="O396" s="348"/>
      <c r="P396" s="348"/>
      <c r="Q396" s="347"/>
      <c r="R396" s="349">
        <f t="shared" si="56"/>
        <v>0</v>
      </c>
      <c r="S396" s="349">
        <f t="shared" si="49"/>
        <v>0</v>
      </c>
      <c r="T396" s="349">
        <f t="shared" si="50"/>
        <v>0</v>
      </c>
      <c r="U396" s="349">
        <f t="shared" si="51"/>
        <v>0</v>
      </c>
      <c r="V396" s="349">
        <f t="shared" si="52"/>
        <v>0</v>
      </c>
      <c r="W396" s="349">
        <f t="shared" si="53"/>
        <v>0</v>
      </c>
      <c r="X396" s="349">
        <f t="shared" si="54"/>
        <v>0</v>
      </c>
      <c r="Y396" s="349">
        <f t="shared" si="55"/>
        <v>0</v>
      </c>
      <c r="Z396" s="348"/>
      <c r="AA396" s="348"/>
      <c r="AB396" s="348"/>
      <c r="AC396"/>
      <c r="AD396"/>
      <c r="AE396"/>
      <c r="AF396"/>
    </row>
    <row r="397" spans="1:32" x14ac:dyDescent="0.25">
      <c r="A397" s="348"/>
      <c r="B397" s="350">
        <v>5.0862720253201958E-4</v>
      </c>
      <c r="C397" s="350">
        <v>-1.2605318621825758E-2</v>
      </c>
      <c r="D397" s="350">
        <v>1.1530455317013089</v>
      </c>
      <c r="E397" s="350">
        <v>0.24617990072567089</v>
      </c>
      <c r="F397" s="350">
        <v>3.5557164670131383E-2</v>
      </c>
      <c r="G397" s="348"/>
      <c r="H397" s="349">
        <f t="shared" si="48"/>
        <v>0</v>
      </c>
      <c r="I397" s="348"/>
      <c r="J397" s="1"/>
      <c r="K397" s="348"/>
      <c r="L397" s="1"/>
      <c r="M397" s="348"/>
      <c r="N397" s="348"/>
      <c r="O397" s="348"/>
      <c r="P397" s="348"/>
      <c r="Q397" s="347"/>
      <c r="R397" s="349">
        <f t="shared" si="56"/>
        <v>0</v>
      </c>
      <c r="S397" s="349">
        <f t="shared" si="49"/>
        <v>0</v>
      </c>
      <c r="T397" s="349">
        <f t="shared" si="50"/>
        <v>0</v>
      </c>
      <c r="U397" s="349">
        <f t="shared" si="51"/>
        <v>0</v>
      </c>
      <c r="V397" s="349">
        <f t="shared" si="52"/>
        <v>0</v>
      </c>
      <c r="W397" s="349">
        <f t="shared" si="53"/>
        <v>0</v>
      </c>
      <c r="X397" s="349">
        <f t="shared" si="54"/>
        <v>0</v>
      </c>
      <c r="Y397" s="349">
        <f t="shared" si="55"/>
        <v>0</v>
      </c>
      <c r="Z397" s="348"/>
      <c r="AA397" s="348"/>
      <c r="AB397" s="348"/>
      <c r="AC397" s="351"/>
      <c r="AD397"/>
      <c r="AE397"/>
      <c r="AF397"/>
    </row>
    <row r="398" spans="1:32" x14ac:dyDescent="0.25">
      <c r="A398" s="348"/>
      <c r="B398" s="350">
        <v>5.8403024738905114E-5</v>
      </c>
      <c r="C398" s="350">
        <v>2.4028596790392265E-2</v>
      </c>
      <c r="D398" s="350">
        <v>1.0992937040555171</v>
      </c>
      <c r="E398" s="350">
        <v>0.23743058895621316</v>
      </c>
      <c r="F398" s="350">
        <v>3.4279906840062095E-2</v>
      </c>
      <c r="G398" s="348"/>
      <c r="H398" s="349">
        <f t="shared" si="48"/>
        <v>0</v>
      </c>
      <c r="I398" s="348"/>
      <c r="J398" s="1"/>
      <c r="K398" s="348"/>
      <c r="L398" s="1"/>
      <c r="M398" s="348"/>
      <c r="N398" s="348"/>
      <c r="O398" s="348"/>
      <c r="P398" s="348"/>
      <c r="Q398" s="347"/>
      <c r="R398" s="349">
        <f t="shared" si="56"/>
        <v>0</v>
      </c>
      <c r="S398" s="349">
        <f t="shared" si="49"/>
        <v>0</v>
      </c>
      <c r="T398" s="349">
        <f t="shared" si="50"/>
        <v>0</v>
      </c>
      <c r="U398" s="349">
        <f t="shared" si="51"/>
        <v>0</v>
      </c>
      <c r="V398" s="349">
        <f t="shared" si="52"/>
        <v>0</v>
      </c>
      <c r="W398" s="349">
        <f t="shared" si="53"/>
        <v>0</v>
      </c>
      <c r="X398" s="349">
        <f t="shared" si="54"/>
        <v>0</v>
      </c>
      <c r="Y398" s="349">
        <f t="shared" si="55"/>
        <v>0</v>
      </c>
      <c r="Z398" s="348"/>
      <c r="AA398" s="348"/>
      <c r="AB398" s="348"/>
      <c r="AC398" s="351"/>
      <c r="AD398"/>
      <c r="AE398"/>
      <c r="AF398"/>
    </row>
    <row r="399" spans="1:32" x14ac:dyDescent="0.25">
      <c r="A399" s="348"/>
      <c r="B399" s="350">
        <v>1.4481477326917104E-2</v>
      </c>
      <c r="C399" s="350">
        <v>-0.65598515736501128</v>
      </c>
      <c r="D399" s="350"/>
      <c r="E399" s="350">
        <v>0.37025513397213861</v>
      </c>
      <c r="F399" s="350">
        <v>0.11265089019143722</v>
      </c>
      <c r="G399" s="348"/>
      <c r="H399" s="349">
        <f t="shared" si="48"/>
        <v>0</v>
      </c>
      <c r="I399" s="348"/>
      <c r="J399" s="1"/>
      <c r="K399" s="348"/>
      <c r="L399" s="1"/>
      <c r="M399" s="348"/>
      <c r="N399" s="348"/>
      <c r="O399" s="348"/>
      <c r="P399" s="348"/>
      <c r="Q399" s="347"/>
      <c r="R399" s="349">
        <f t="shared" si="56"/>
        <v>0</v>
      </c>
      <c r="S399" s="349">
        <f t="shared" si="49"/>
        <v>0</v>
      </c>
      <c r="T399" s="349">
        <f t="shared" si="50"/>
        <v>0</v>
      </c>
      <c r="U399" s="349">
        <f t="shared" si="51"/>
        <v>0</v>
      </c>
      <c r="V399" s="349">
        <f t="shared" si="52"/>
        <v>0</v>
      </c>
      <c r="W399" s="349">
        <f t="shared" si="53"/>
        <v>0</v>
      </c>
      <c r="X399" s="349">
        <f t="shared" si="54"/>
        <v>0</v>
      </c>
      <c r="Y399" s="349">
        <f t="shared" si="55"/>
        <v>0</v>
      </c>
      <c r="Z399" s="348"/>
      <c r="AA399" s="348"/>
      <c r="AB399" s="348"/>
      <c r="AC399" s="351"/>
      <c r="AD399"/>
      <c r="AE399"/>
      <c r="AF399"/>
    </row>
    <row r="400" spans="1:32" x14ac:dyDescent="0.25">
      <c r="A400" s="348"/>
      <c r="B400" s="350">
        <v>2.1264129456084879E-4</v>
      </c>
      <c r="C400" s="350">
        <v>3.7097136106123224E-2</v>
      </c>
      <c r="D400" s="350">
        <v>0.9031499239780223</v>
      </c>
      <c r="E400" s="350">
        <v>0.24176273527244321</v>
      </c>
      <c r="F400" s="350">
        <v>3.7059858516655116E-2</v>
      </c>
      <c r="G400" s="348"/>
      <c r="H400" s="349">
        <f t="shared" si="48"/>
        <v>0</v>
      </c>
      <c r="I400" s="348"/>
      <c r="J400" s="1"/>
      <c r="K400" s="348"/>
      <c r="L400" s="1"/>
      <c r="M400" s="348"/>
      <c r="N400" s="348"/>
      <c r="O400" s="348"/>
      <c r="P400" s="348"/>
      <c r="Q400" s="347"/>
      <c r="R400" s="349">
        <f t="shared" si="56"/>
        <v>0</v>
      </c>
      <c r="S400" s="349">
        <f t="shared" si="49"/>
        <v>0</v>
      </c>
      <c r="T400" s="349">
        <f t="shared" si="50"/>
        <v>0</v>
      </c>
      <c r="U400" s="349">
        <f t="shared" si="51"/>
        <v>0</v>
      </c>
      <c r="V400" s="349">
        <f t="shared" si="52"/>
        <v>0</v>
      </c>
      <c r="W400" s="349">
        <f t="shared" si="53"/>
        <v>0</v>
      </c>
      <c r="X400" s="349">
        <f t="shared" si="54"/>
        <v>0</v>
      </c>
      <c r="Y400" s="349">
        <f t="shared" si="55"/>
        <v>0</v>
      </c>
      <c r="Z400" s="348"/>
      <c r="AA400" s="348"/>
      <c r="AB400" s="348"/>
      <c r="AC400" s="351"/>
      <c r="AD400"/>
      <c r="AE400"/>
      <c r="AF400"/>
    </row>
    <row r="401" spans="1:32" x14ac:dyDescent="0.25">
      <c r="A401" s="348"/>
      <c r="B401" s="350">
        <v>1.1689302047117302E-2</v>
      </c>
      <c r="C401" s="350">
        <v>-0.78313985331282787</v>
      </c>
      <c r="D401" s="350"/>
      <c r="E401" s="350">
        <v>0.33892278668192727</v>
      </c>
      <c r="F401" s="350">
        <v>0.10650955479565519</v>
      </c>
      <c r="G401" s="348"/>
      <c r="H401" s="349">
        <f t="shared" si="48"/>
        <v>0</v>
      </c>
      <c r="I401" s="348"/>
      <c r="J401" s="1"/>
      <c r="K401" s="348"/>
      <c r="L401" s="1"/>
      <c r="M401" s="348"/>
      <c r="N401" s="348"/>
      <c r="O401" s="348"/>
      <c r="P401" s="348"/>
      <c r="Q401" s="347"/>
      <c r="R401" s="349">
        <f t="shared" si="56"/>
        <v>0</v>
      </c>
      <c r="S401" s="349">
        <f t="shared" si="49"/>
        <v>0</v>
      </c>
      <c r="T401" s="349">
        <f t="shared" si="50"/>
        <v>0</v>
      </c>
      <c r="U401" s="349">
        <f t="shared" si="51"/>
        <v>0</v>
      </c>
      <c r="V401" s="349">
        <f t="shared" si="52"/>
        <v>0</v>
      </c>
      <c r="W401" s="349">
        <f t="shared" si="53"/>
        <v>0</v>
      </c>
      <c r="X401" s="349">
        <f t="shared" si="54"/>
        <v>0</v>
      </c>
      <c r="Y401" s="349">
        <f t="shared" si="55"/>
        <v>0</v>
      </c>
      <c r="Z401" s="348"/>
      <c r="AA401" s="348"/>
      <c r="AB401" s="348"/>
      <c r="AC401" s="351"/>
      <c r="AD401"/>
      <c r="AE401"/>
      <c r="AF401"/>
    </row>
    <row r="402" spans="1:32" x14ac:dyDescent="0.25">
      <c r="A402" s="348"/>
      <c r="B402" s="350">
        <v>4.0919402305816456E-2</v>
      </c>
      <c r="C402" s="350">
        <v>-4.604215245604899</v>
      </c>
      <c r="D402" s="350">
        <v>2.808858147691748</v>
      </c>
      <c r="E402" s="350">
        <v>1.2137396908297291</v>
      </c>
      <c r="F402" s="350">
        <v>0.13548645015149116</v>
      </c>
      <c r="G402" s="348"/>
      <c r="H402" s="349">
        <f t="shared" si="48"/>
        <v>0</v>
      </c>
      <c r="I402" s="348"/>
      <c r="J402" s="1"/>
      <c r="K402" s="348"/>
      <c r="L402" s="1"/>
      <c r="M402" s="348"/>
      <c r="N402" s="348"/>
      <c r="O402" s="348"/>
      <c r="P402" s="348"/>
      <c r="Q402" s="347"/>
      <c r="R402" s="349">
        <f t="shared" si="56"/>
        <v>0</v>
      </c>
      <c r="S402" s="349">
        <f t="shared" si="49"/>
        <v>0</v>
      </c>
      <c r="T402" s="349">
        <f t="shared" si="50"/>
        <v>0</v>
      </c>
      <c r="U402" s="349">
        <f t="shared" si="51"/>
        <v>0</v>
      </c>
      <c r="V402" s="349">
        <f t="shared" si="52"/>
        <v>0</v>
      </c>
      <c r="W402" s="349">
        <f t="shared" si="53"/>
        <v>0</v>
      </c>
      <c r="X402" s="349">
        <f t="shared" si="54"/>
        <v>0</v>
      </c>
      <c r="Y402" s="349">
        <f t="shared" si="55"/>
        <v>0</v>
      </c>
      <c r="Z402" s="348"/>
      <c r="AA402" s="348"/>
      <c r="AB402" s="348"/>
      <c r="AC402"/>
      <c r="AD402"/>
      <c r="AE402"/>
      <c r="AF402"/>
    </row>
    <row r="403" spans="1:32" x14ac:dyDescent="0.25">
      <c r="A403" s="348"/>
      <c r="B403" s="350"/>
      <c r="C403" s="350">
        <v>4.050113069234592E-2</v>
      </c>
      <c r="D403" s="350">
        <v>0.85953618234013551</v>
      </c>
      <c r="E403" s="350">
        <v>0.23112344520719641</v>
      </c>
      <c r="F403" s="350">
        <v>3.7774188742167918E-2</v>
      </c>
      <c r="G403" s="348"/>
      <c r="H403" s="349">
        <f t="shared" si="48"/>
        <v>0</v>
      </c>
      <c r="I403" s="348"/>
      <c r="J403" s="1"/>
      <c r="K403" s="348"/>
      <c r="L403" s="1"/>
      <c r="M403" s="348"/>
      <c r="N403" s="348"/>
      <c r="O403" s="348"/>
      <c r="P403" s="348"/>
      <c r="Q403" s="347"/>
      <c r="R403" s="349">
        <f t="shared" si="56"/>
        <v>0</v>
      </c>
      <c r="S403" s="349">
        <f t="shared" si="49"/>
        <v>0</v>
      </c>
      <c r="T403" s="349">
        <f t="shared" si="50"/>
        <v>0</v>
      </c>
      <c r="U403" s="349">
        <f t="shared" si="51"/>
        <v>0</v>
      </c>
      <c r="V403" s="349">
        <f t="shared" si="52"/>
        <v>0</v>
      </c>
      <c r="W403" s="349">
        <f t="shared" si="53"/>
        <v>0</v>
      </c>
      <c r="X403" s="349">
        <f t="shared" si="54"/>
        <v>0</v>
      </c>
      <c r="Y403" s="349">
        <f t="shared" si="55"/>
        <v>0</v>
      </c>
      <c r="Z403" s="348"/>
      <c r="AA403" s="348"/>
      <c r="AB403" s="348"/>
      <c r="AC403"/>
      <c r="AD403"/>
      <c r="AE403"/>
      <c r="AF403"/>
    </row>
    <row r="404" spans="1:32" x14ac:dyDescent="0.25">
      <c r="A404" s="348"/>
      <c r="B404" s="350"/>
      <c r="C404" s="350">
        <v>-0.63382037446931039</v>
      </c>
      <c r="D404" s="350">
        <v>0.33270509193336922</v>
      </c>
      <c r="E404" s="350">
        <v>0.17550779650542589</v>
      </c>
      <c r="F404" s="350">
        <v>6.8459229759469262E-2</v>
      </c>
      <c r="G404" s="348"/>
      <c r="H404" s="349">
        <f t="shared" si="48"/>
        <v>0</v>
      </c>
      <c r="I404" s="348"/>
      <c r="J404" s="1"/>
      <c r="K404" s="348"/>
      <c r="L404" s="1"/>
      <c r="M404" s="348"/>
      <c r="N404" s="348"/>
      <c r="O404" s="348"/>
      <c r="P404" s="348"/>
      <c r="Q404" s="347"/>
      <c r="R404" s="349">
        <f t="shared" si="56"/>
        <v>0</v>
      </c>
      <c r="S404" s="349">
        <f t="shared" si="49"/>
        <v>0</v>
      </c>
      <c r="T404" s="349">
        <f t="shared" si="50"/>
        <v>0</v>
      </c>
      <c r="U404" s="349">
        <f t="shared" si="51"/>
        <v>0</v>
      </c>
      <c r="V404" s="349">
        <f t="shared" si="52"/>
        <v>0</v>
      </c>
      <c r="W404" s="349">
        <f t="shared" si="53"/>
        <v>0</v>
      </c>
      <c r="X404" s="349">
        <f t="shared" si="54"/>
        <v>0</v>
      </c>
      <c r="Y404" s="349">
        <f t="shared" si="55"/>
        <v>0</v>
      </c>
      <c r="Z404" s="348"/>
      <c r="AA404" s="348"/>
      <c r="AB404" s="348"/>
      <c r="AC404"/>
      <c r="AD404"/>
      <c r="AE404"/>
      <c r="AF404"/>
    </row>
    <row r="405" spans="1:32" x14ac:dyDescent="0.25">
      <c r="A405" s="348"/>
      <c r="B405" s="350">
        <v>3.0016572531502177E-4</v>
      </c>
      <c r="C405" s="350">
        <v>4.0987593558485427E-2</v>
      </c>
      <c r="D405" s="350">
        <v>1.0479600834958103</v>
      </c>
      <c r="E405" s="350">
        <v>0.24394651480940499</v>
      </c>
      <c r="F405" s="350">
        <v>3.4699007538430561E-2</v>
      </c>
      <c r="G405" s="348"/>
      <c r="H405" s="349">
        <f t="shared" si="48"/>
        <v>0</v>
      </c>
      <c r="I405" s="348"/>
      <c r="J405" s="1"/>
      <c r="K405" s="348"/>
      <c r="L405" s="1"/>
      <c r="M405" s="348"/>
      <c r="N405" s="348"/>
      <c r="O405" s="348"/>
      <c r="P405" s="348"/>
      <c r="Q405" s="347"/>
      <c r="R405" s="349">
        <f t="shared" si="56"/>
        <v>0</v>
      </c>
      <c r="S405" s="349">
        <f t="shared" si="49"/>
        <v>0</v>
      </c>
      <c r="T405" s="349">
        <f t="shared" si="50"/>
        <v>0</v>
      </c>
      <c r="U405" s="349">
        <f t="shared" si="51"/>
        <v>0</v>
      </c>
      <c r="V405" s="349">
        <f t="shared" si="52"/>
        <v>0</v>
      </c>
      <c r="W405" s="349">
        <f t="shared" si="53"/>
        <v>0</v>
      </c>
      <c r="X405" s="349">
        <f t="shared" si="54"/>
        <v>0</v>
      </c>
      <c r="Y405" s="349">
        <f t="shared" si="55"/>
        <v>0</v>
      </c>
      <c r="Z405" s="348"/>
      <c r="AA405" s="348"/>
      <c r="AB405" s="348"/>
      <c r="AC405" s="351"/>
      <c r="AD405"/>
      <c r="AE405"/>
      <c r="AF405"/>
    </row>
    <row r="406" spans="1:32" x14ac:dyDescent="0.25">
      <c r="A406" s="348"/>
      <c r="B406" s="350">
        <v>7.5268405853765312E-4</v>
      </c>
      <c r="C406" s="350">
        <v>4.0815699911626452E-2</v>
      </c>
      <c r="D406" s="350">
        <v>0.9588570949905395</v>
      </c>
      <c r="E406" s="350">
        <v>0.25544553391630648</v>
      </c>
      <c r="F406" s="350">
        <v>3.6910428021340251E-2</v>
      </c>
      <c r="G406" s="348"/>
      <c r="H406" s="349">
        <f t="shared" si="48"/>
        <v>0</v>
      </c>
      <c r="I406" s="348"/>
      <c r="J406" s="1"/>
      <c r="K406" s="348"/>
      <c r="L406" s="1"/>
      <c r="M406" s="348"/>
      <c r="N406" s="348"/>
      <c r="O406" s="348"/>
      <c r="P406" s="348"/>
      <c r="Q406" s="347"/>
      <c r="R406" s="349">
        <f t="shared" si="56"/>
        <v>0</v>
      </c>
      <c r="S406" s="349">
        <f t="shared" si="49"/>
        <v>0</v>
      </c>
      <c r="T406" s="349">
        <f t="shared" si="50"/>
        <v>0</v>
      </c>
      <c r="U406" s="349">
        <f t="shared" si="51"/>
        <v>0</v>
      </c>
      <c r="V406" s="349">
        <f t="shared" si="52"/>
        <v>0</v>
      </c>
      <c r="W406" s="349">
        <f t="shared" si="53"/>
        <v>0</v>
      </c>
      <c r="X406" s="349">
        <f t="shared" si="54"/>
        <v>0</v>
      </c>
      <c r="Y406" s="349">
        <f t="shared" si="55"/>
        <v>0</v>
      </c>
      <c r="Z406" s="348"/>
      <c r="AA406" s="348"/>
      <c r="AB406" s="348"/>
      <c r="AC406" s="351"/>
      <c r="AD406"/>
      <c r="AE406"/>
      <c r="AF406"/>
    </row>
    <row r="407" spans="1:32" x14ac:dyDescent="0.25">
      <c r="A407" s="348"/>
      <c r="B407" s="350">
        <v>1.3261374683705459E-4</v>
      </c>
      <c r="C407" s="350">
        <v>3.4233682944208636E-2</v>
      </c>
      <c r="D407" s="350">
        <v>0.98503772063921391</v>
      </c>
      <c r="E407" s="350">
        <v>0.23883141163165963</v>
      </c>
      <c r="F407" s="350">
        <v>3.5894004515272408E-2</v>
      </c>
      <c r="G407" s="348"/>
      <c r="H407" s="349">
        <f t="shared" si="48"/>
        <v>0</v>
      </c>
      <c r="I407" s="348"/>
      <c r="J407" s="1"/>
      <c r="K407" s="348"/>
      <c r="L407" s="1"/>
      <c r="M407" s="348"/>
      <c r="N407" s="348"/>
      <c r="O407" s="348"/>
      <c r="P407" s="348"/>
      <c r="Q407" s="347"/>
      <c r="R407" s="349">
        <f t="shared" si="56"/>
        <v>0</v>
      </c>
      <c r="S407" s="349">
        <f t="shared" si="49"/>
        <v>0</v>
      </c>
      <c r="T407" s="349">
        <f t="shared" si="50"/>
        <v>0</v>
      </c>
      <c r="U407" s="349">
        <f t="shared" si="51"/>
        <v>0</v>
      </c>
      <c r="V407" s="349">
        <f t="shared" si="52"/>
        <v>0</v>
      </c>
      <c r="W407" s="349">
        <f t="shared" si="53"/>
        <v>0</v>
      </c>
      <c r="X407" s="349">
        <f t="shared" si="54"/>
        <v>0</v>
      </c>
      <c r="Y407" s="349">
        <f t="shared" si="55"/>
        <v>0</v>
      </c>
      <c r="Z407" s="348"/>
      <c r="AA407" s="348"/>
      <c r="AB407" s="348"/>
      <c r="AC407" s="351"/>
      <c r="AD407"/>
      <c r="AE407"/>
      <c r="AF407"/>
    </row>
    <row r="408" spans="1:32" x14ac:dyDescent="0.25">
      <c r="A408" s="348"/>
      <c r="B408" s="350"/>
      <c r="C408" s="350">
        <v>3.6813747346474579E-2</v>
      </c>
      <c r="D408" s="350">
        <v>0.73088348396710046</v>
      </c>
      <c r="E408" s="350">
        <v>0.22280164086163018</v>
      </c>
      <c r="F408" s="350">
        <v>4.0550529016248636E-2</v>
      </c>
      <c r="G408" s="348"/>
      <c r="H408" s="349">
        <f t="shared" si="48"/>
        <v>0</v>
      </c>
      <c r="I408" s="348"/>
      <c r="J408" s="1"/>
      <c r="K408" s="348"/>
      <c r="L408" s="1"/>
      <c r="M408" s="348"/>
      <c r="N408" s="348"/>
      <c r="O408" s="348"/>
      <c r="P408" s="348"/>
      <c r="Q408" s="347"/>
      <c r="R408" s="349">
        <f t="shared" si="56"/>
        <v>0</v>
      </c>
      <c r="S408" s="349">
        <f t="shared" si="49"/>
        <v>0</v>
      </c>
      <c r="T408" s="349">
        <f t="shared" si="50"/>
        <v>0</v>
      </c>
      <c r="U408" s="349">
        <f t="shared" si="51"/>
        <v>0</v>
      </c>
      <c r="V408" s="349">
        <f t="shared" si="52"/>
        <v>0</v>
      </c>
      <c r="W408" s="349">
        <f t="shared" si="53"/>
        <v>0</v>
      </c>
      <c r="X408" s="349">
        <f t="shared" si="54"/>
        <v>0</v>
      </c>
      <c r="Y408" s="349">
        <f t="shared" si="55"/>
        <v>0</v>
      </c>
      <c r="Z408" s="348"/>
      <c r="AA408" s="348"/>
      <c r="AB408" s="348"/>
      <c r="AC408" s="351"/>
      <c r="AD408"/>
      <c r="AE408"/>
      <c r="AF408"/>
    </row>
    <row r="409" spans="1:32" x14ac:dyDescent="0.25">
      <c r="A409" s="348"/>
      <c r="B409" s="350">
        <v>4.2424202883316607E-4</v>
      </c>
      <c r="C409" s="350">
        <v>-0.75509059081827568</v>
      </c>
      <c r="D409" s="350"/>
      <c r="E409" s="350">
        <v>0.17250471002988091</v>
      </c>
      <c r="F409" s="350">
        <v>7.6397590017862768E-2</v>
      </c>
      <c r="G409" s="348"/>
      <c r="H409" s="349">
        <f t="shared" si="48"/>
        <v>0</v>
      </c>
      <c r="I409" s="348"/>
      <c r="J409" s="1"/>
      <c r="K409" s="348"/>
      <c r="L409" s="1"/>
      <c r="M409" s="348"/>
      <c r="N409" s="348"/>
      <c r="O409" s="348"/>
      <c r="P409" s="348"/>
      <c r="Q409" s="347"/>
      <c r="R409" s="349">
        <f t="shared" si="56"/>
        <v>0</v>
      </c>
      <c r="S409" s="349">
        <f t="shared" si="49"/>
        <v>0</v>
      </c>
      <c r="T409" s="349">
        <f t="shared" si="50"/>
        <v>0</v>
      </c>
      <c r="U409" s="349">
        <f t="shared" si="51"/>
        <v>0</v>
      </c>
      <c r="V409" s="349">
        <f t="shared" si="52"/>
        <v>0</v>
      </c>
      <c r="W409" s="349">
        <f t="shared" si="53"/>
        <v>0</v>
      </c>
      <c r="X409" s="349">
        <f t="shared" si="54"/>
        <v>0</v>
      </c>
      <c r="Y409" s="349">
        <f t="shared" si="55"/>
        <v>0</v>
      </c>
      <c r="Z409" s="348"/>
      <c r="AA409" s="348"/>
      <c r="AB409" s="348"/>
      <c r="AC409"/>
      <c r="AD409"/>
      <c r="AE409"/>
      <c r="AF409"/>
    </row>
    <row r="410" spans="1:32" x14ac:dyDescent="0.25">
      <c r="A410" s="348"/>
      <c r="B410" s="350"/>
      <c r="C410" s="350">
        <v>-0.1333821179115926</v>
      </c>
      <c r="D410" s="350">
        <v>1.2966242940545638</v>
      </c>
      <c r="E410" s="350">
        <v>0.24187538951125362</v>
      </c>
      <c r="F410" s="350">
        <v>3.3447165322100562E-2</v>
      </c>
      <c r="G410" s="348"/>
      <c r="H410" s="349">
        <f t="shared" si="48"/>
        <v>0</v>
      </c>
      <c r="I410" s="348"/>
      <c r="J410" s="1"/>
      <c r="K410" s="348"/>
      <c r="L410" s="1"/>
      <c r="M410" s="348"/>
      <c r="N410" s="348"/>
      <c r="O410" s="348"/>
      <c r="P410" s="348"/>
      <c r="Q410" s="347"/>
      <c r="R410" s="349">
        <f t="shared" si="56"/>
        <v>0</v>
      </c>
      <c r="S410" s="349">
        <f t="shared" si="49"/>
        <v>0</v>
      </c>
      <c r="T410" s="349">
        <f t="shared" si="50"/>
        <v>0</v>
      </c>
      <c r="U410" s="349">
        <f t="shared" si="51"/>
        <v>0</v>
      </c>
      <c r="V410" s="349">
        <f t="shared" si="52"/>
        <v>0</v>
      </c>
      <c r="W410" s="349">
        <f t="shared" si="53"/>
        <v>0</v>
      </c>
      <c r="X410" s="349">
        <f t="shared" si="54"/>
        <v>0</v>
      </c>
      <c r="Y410" s="349">
        <f t="shared" si="55"/>
        <v>0</v>
      </c>
      <c r="Z410" s="348"/>
      <c r="AA410" s="348"/>
      <c r="AB410" s="348"/>
      <c r="AC410" s="351"/>
      <c r="AD410"/>
      <c r="AE410"/>
      <c r="AF410"/>
    </row>
    <row r="411" spans="1:32" x14ac:dyDescent="0.25">
      <c r="A411" s="348"/>
      <c r="B411" s="350">
        <v>5.9003231442643638E-4</v>
      </c>
      <c r="C411" s="350">
        <v>4.0999910644844123E-2</v>
      </c>
      <c r="D411" s="350">
        <v>0.9324681367530312</v>
      </c>
      <c r="E411" s="350">
        <v>0.25081648823511743</v>
      </c>
      <c r="F411" s="350">
        <v>3.7113128812808517E-2</v>
      </c>
      <c r="G411" s="348"/>
      <c r="H411" s="349">
        <f t="shared" si="48"/>
        <v>0</v>
      </c>
      <c r="I411" s="348"/>
      <c r="J411" s="1"/>
      <c r="K411" s="348"/>
      <c r="L411" s="1"/>
      <c r="M411" s="348"/>
      <c r="N411" s="348"/>
      <c r="O411" s="348"/>
      <c r="P411" s="348"/>
      <c r="Q411" s="347"/>
      <c r="R411" s="349">
        <f t="shared" si="56"/>
        <v>0</v>
      </c>
      <c r="S411" s="349">
        <f t="shared" si="49"/>
        <v>0</v>
      </c>
      <c r="T411" s="349">
        <f t="shared" si="50"/>
        <v>0</v>
      </c>
      <c r="U411" s="349">
        <f t="shared" si="51"/>
        <v>0</v>
      </c>
      <c r="V411" s="349">
        <f t="shared" si="52"/>
        <v>0</v>
      </c>
      <c r="W411" s="349">
        <f t="shared" si="53"/>
        <v>0</v>
      </c>
      <c r="X411" s="349">
        <f t="shared" si="54"/>
        <v>0</v>
      </c>
      <c r="Y411" s="349">
        <f t="shared" si="55"/>
        <v>0</v>
      </c>
      <c r="Z411" s="348"/>
      <c r="AA411" s="348"/>
      <c r="AB411" s="348"/>
      <c r="AC411" s="351"/>
      <c r="AD411"/>
      <c r="AE411"/>
      <c r="AF411"/>
    </row>
    <row r="412" spans="1:32" x14ac:dyDescent="0.25">
      <c r="A412" s="348"/>
      <c r="B412" s="350"/>
      <c r="C412" s="350">
        <v>-3.8136392149905572E-2</v>
      </c>
      <c r="D412" s="350">
        <v>1.1198128807367671</v>
      </c>
      <c r="E412" s="350">
        <v>0.23266957460498833</v>
      </c>
      <c r="F412" s="350">
        <v>3.5907789902283514E-2</v>
      </c>
      <c r="G412" s="348"/>
      <c r="H412" s="349">
        <f t="shared" si="48"/>
        <v>0</v>
      </c>
      <c r="I412" s="348"/>
      <c r="J412" s="1"/>
      <c r="K412" s="348"/>
      <c r="L412" s="1"/>
      <c r="M412" s="348"/>
      <c r="N412" s="348"/>
      <c r="O412" s="348"/>
      <c r="P412" s="348"/>
      <c r="Q412" s="347"/>
      <c r="R412" s="349">
        <f t="shared" si="56"/>
        <v>0</v>
      </c>
      <c r="S412" s="349">
        <f t="shared" si="49"/>
        <v>0</v>
      </c>
      <c r="T412" s="349">
        <f t="shared" si="50"/>
        <v>0</v>
      </c>
      <c r="U412" s="349">
        <f t="shared" si="51"/>
        <v>0</v>
      </c>
      <c r="V412" s="349">
        <f t="shared" si="52"/>
        <v>0</v>
      </c>
      <c r="W412" s="349">
        <f t="shared" si="53"/>
        <v>0</v>
      </c>
      <c r="X412" s="349">
        <f t="shared" si="54"/>
        <v>0</v>
      </c>
      <c r="Y412" s="349">
        <f t="shared" si="55"/>
        <v>0</v>
      </c>
      <c r="Z412" s="348"/>
      <c r="AA412" s="348"/>
      <c r="AB412" s="348"/>
      <c r="AC412" s="351"/>
      <c r="AD412"/>
      <c r="AE412"/>
      <c r="AF412"/>
    </row>
    <row r="413" spans="1:32" x14ac:dyDescent="0.25">
      <c r="A413" s="348"/>
      <c r="B413" s="350">
        <v>4.8637124620930089E-3</v>
      </c>
      <c r="C413" s="350">
        <v>-0.986660276615827</v>
      </c>
      <c r="D413" s="350">
        <v>1.4348506594997543</v>
      </c>
      <c r="E413" s="350">
        <v>0.25568469413151373</v>
      </c>
      <c r="F413" s="350">
        <v>7.4504757924271969E-2</v>
      </c>
      <c r="G413" s="348"/>
      <c r="H413" s="349">
        <f t="shared" si="48"/>
        <v>0</v>
      </c>
      <c r="I413" s="348"/>
      <c r="J413" s="1"/>
      <c r="K413" s="348"/>
      <c r="L413" s="1"/>
      <c r="M413" s="348"/>
      <c r="N413" s="348"/>
      <c r="O413" s="348"/>
      <c r="P413" s="348"/>
      <c r="Q413" s="347"/>
      <c r="R413" s="349">
        <f t="shared" si="56"/>
        <v>0</v>
      </c>
      <c r="S413" s="349">
        <f t="shared" si="49"/>
        <v>0</v>
      </c>
      <c r="T413" s="349">
        <f t="shared" si="50"/>
        <v>0</v>
      </c>
      <c r="U413" s="349">
        <f t="shared" si="51"/>
        <v>0</v>
      </c>
      <c r="V413" s="349">
        <f t="shared" si="52"/>
        <v>0</v>
      </c>
      <c r="W413" s="349">
        <f t="shared" si="53"/>
        <v>0</v>
      </c>
      <c r="X413" s="349">
        <f t="shared" si="54"/>
        <v>0</v>
      </c>
      <c r="Y413" s="349">
        <f t="shared" si="55"/>
        <v>0</v>
      </c>
      <c r="Z413" s="348"/>
      <c r="AA413" s="348"/>
      <c r="AB413" s="348"/>
      <c r="AC413" s="351"/>
      <c r="AD413"/>
      <c r="AE413"/>
      <c r="AF413"/>
    </row>
    <row r="414" spans="1:32" x14ac:dyDescent="0.25">
      <c r="A414" s="348"/>
      <c r="B414" s="350">
        <v>5.8083506438087068E-4</v>
      </c>
      <c r="C414" s="350">
        <v>-4.2929723652824956</v>
      </c>
      <c r="D414" s="350">
        <v>0.13467931806712902</v>
      </c>
      <c r="E414" s="350">
        <v>0.34710549378248118</v>
      </c>
      <c r="F414" s="350">
        <v>8.4873124512894665E-2</v>
      </c>
      <c r="G414" s="348"/>
      <c r="H414" s="349">
        <f t="shared" si="48"/>
        <v>0</v>
      </c>
      <c r="I414" s="348"/>
      <c r="J414" s="1"/>
      <c r="K414" s="348"/>
      <c r="L414" s="1"/>
      <c r="M414" s="348"/>
      <c r="N414" s="348"/>
      <c r="O414" s="348"/>
      <c r="P414" s="348"/>
      <c r="Q414" s="347"/>
      <c r="R414" s="349">
        <f t="shared" si="56"/>
        <v>0</v>
      </c>
      <c r="S414" s="349">
        <f t="shared" si="49"/>
        <v>0</v>
      </c>
      <c r="T414" s="349">
        <f t="shared" si="50"/>
        <v>0</v>
      </c>
      <c r="U414" s="349">
        <f t="shared" si="51"/>
        <v>0</v>
      </c>
      <c r="V414" s="349">
        <f t="shared" si="52"/>
        <v>0</v>
      </c>
      <c r="W414" s="349">
        <f t="shared" si="53"/>
        <v>0</v>
      </c>
      <c r="X414" s="349">
        <f t="shared" si="54"/>
        <v>0</v>
      </c>
      <c r="Y414" s="349">
        <f t="shared" si="55"/>
        <v>0</v>
      </c>
      <c r="Z414" s="348"/>
      <c r="AA414" s="348"/>
      <c r="AB414" s="348"/>
      <c r="AC414" s="351"/>
      <c r="AD414"/>
      <c r="AE414"/>
      <c r="AF414"/>
    </row>
    <row r="415" spans="1:32" x14ac:dyDescent="0.25">
      <c r="A415" s="348"/>
      <c r="B415" s="350">
        <v>1.2652820665020518E-2</v>
      </c>
      <c r="C415" s="350">
        <v>-0.14463536028614649</v>
      </c>
      <c r="D415" s="350"/>
      <c r="E415" s="350">
        <v>0.35173341558360183</v>
      </c>
      <c r="F415" s="350">
        <v>9.6744801917664131E-2</v>
      </c>
      <c r="G415" s="348"/>
      <c r="H415" s="349">
        <f t="shared" si="48"/>
        <v>0</v>
      </c>
      <c r="I415" s="348"/>
      <c r="J415" s="1"/>
      <c r="K415" s="348"/>
      <c r="L415" s="1"/>
      <c r="M415" s="348"/>
      <c r="N415" s="348"/>
      <c r="O415" s="348"/>
      <c r="P415" s="348"/>
      <c r="Q415" s="347"/>
      <c r="R415" s="349">
        <f t="shared" si="56"/>
        <v>0</v>
      </c>
      <c r="S415" s="349">
        <f t="shared" si="49"/>
        <v>0</v>
      </c>
      <c r="T415" s="349">
        <f t="shared" si="50"/>
        <v>0</v>
      </c>
      <c r="U415" s="349">
        <f t="shared" si="51"/>
        <v>0</v>
      </c>
      <c r="V415" s="349">
        <f t="shared" si="52"/>
        <v>0</v>
      </c>
      <c r="W415" s="349">
        <f t="shared" si="53"/>
        <v>0</v>
      </c>
      <c r="X415" s="349">
        <f t="shared" si="54"/>
        <v>0</v>
      </c>
      <c r="Y415" s="349">
        <f t="shared" si="55"/>
        <v>0</v>
      </c>
      <c r="Z415" s="348"/>
      <c r="AA415" s="348"/>
      <c r="AB415" s="348"/>
      <c r="AC415" s="351"/>
      <c r="AD415"/>
      <c r="AE415"/>
      <c r="AF415"/>
    </row>
    <row r="416" spans="1:32" x14ac:dyDescent="0.25">
      <c r="A416" s="348"/>
      <c r="B416" s="350">
        <v>5.2627693639923181E-4</v>
      </c>
      <c r="C416" s="350">
        <v>4.0785475645588265E-2</v>
      </c>
      <c r="D416" s="350">
        <v>0.93270785812349832</v>
      </c>
      <c r="E416" s="350">
        <v>0.24936311005773995</v>
      </c>
      <c r="F416" s="350">
        <v>3.7035222073147731E-2</v>
      </c>
      <c r="G416" s="348"/>
      <c r="H416" s="349">
        <f t="shared" si="48"/>
        <v>0</v>
      </c>
      <c r="I416" s="348"/>
      <c r="J416" s="1"/>
      <c r="K416" s="348"/>
      <c r="L416" s="1"/>
      <c r="M416" s="348"/>
      <c r="N416" s="348"/>
      <c r="O416" s="348"/>
      <c r="P416" s="348"/>
      <c r="Q416" s="347"/>
      <c r="R416" s="349">
        <f t="shared" si="56"/>
        <v>0</v>
      </c>
      <c r="S416" s="349">
        <f t="shared" si="49"/>
        <v>0</v>
      </c>
      <c r="T416" s="349">
        <f t="shared" si="50"/>
        <v>0</v>
      </c>
      <c r="U416" s="349">
        <f t="shared" si="51"/>
        <v>0</v>
      </c>
      <c r="V416" s="349">
        <f t="shared" si="52"/>
        <v>0</v>
      </c>
      <c r="W416" s="349">
        <f t="shared" si="53"/>
        <v>0</v>
      </c>
      <c r="X416" s="349">
        <f t="shared" si="54"/>
        <v>0</v>
      </c>
      <c r="Y416" s="349">
        <f t="shared" si="55"/>
        <v>0</v>
      </c>
      <c r="Z416" s="348"/>
      <c r="AA416" s="348"/>
      <c r="AB416" s="348"/>
      <c r="AC416" s="351"/>
      <c r="AD416"/>
      <c r="AE416"/>
      <c r="AF416"/>
    </row>
    <row r="417" spans="1:32" x14ac:dyDescent="0.25">
      <c r="A417" s="348"/>
      <c r="B417" s="350"/>
      <c r="C417" s="350">
        <v>2.9438858074724614E-2</v>
      </c>
      <c r="D417" s="350">
        <v>0.89368041029739886</v>
      </c>
      <c r="E417" s="350">
        <v>0.2367695853474924</v>
      </c>
      <c r="F417" s="350">
        <v>3.7101330809806481E-2</v>
      </c>
      <c r="G417" s="348"/>
      <c r="H417" s="349">
        <f t="shared" si="48"/>
        <v>0</v>
      </c>
      <c r="I417" s="348"/>
      <c r="J417" s="1"/>
      <c r="K417" s="348"/>
      <c r="L417" s="1"/>
      <c r="M417" s="348"/>
      <c r="N417" s="348"/>
      <c r="O417" s="348"/>
      <c r="P417" s="348"/>
      <c r="Q417" s="347"/>
      <c r="R417" s="349">
        <f t="shared" si="56"/>
        <v>0</v>
      </c>
      <c r="S417" s="349">
        <f t="shared" si="49"/>
        <v>0</v>
      </c>
      <c r="T417" s="349">
        <f t="shared" si="50"/>
        <v>0</v>
      </c>
      <c r="U417" s="349">
        <f t="shared" si="51"/>
        <v>0</v>
      </c>
      <c r="V417" s="349">
        <f t="shared" si="52"/>
        <v>0</v>
      </c>
      <c r="W417" s="349">
        <f t="shared" si="53"/>
        <v>0</v>
      </c>
      <c r="X417" s="349">
        <f t="shared" si="54"/>
        <v>0</v>
      </c>
      <c r="Y417" s="349">
        <f t="shared" si="55"/>
        <v>0</v>
      </c>
      <c r="Z417" s="348"/>
      <c r="AA417" s="348"/>
      <c r="AB417" s="348"/>
      <c r="AC417" s="351"/>
      <c r="AD417"/>
      <c r="AE417"/>
      <c r="AF417"/>
    </row>
    <row r="418" spans="1:32" x14ac:dyDescent="0.25">
      <c r="A418" s="348"/>
      <c r="B418" s="350"/>
      <c r="C418" s="350">
        <v>-0.7615721957155106</v>
      </c>
      <c r="D418" s="350"/>
      <c r="E418" s="350">
        <v>0.11946826453623803</v>
      </c>
      <c r="F418" s="350">
        <v>8.0679999576631259E-2</v>
      </c>
      <c r="G418" s="348"/>
      <c r="H418" s="349">
        <f t="shared" si="48"/>
        <v>0</v>
      </c>
      <c r="I418" s="348"/>
      <c r="J418" s="1"/>
      <c r="K418" s="348"/>
      <c r="L418" s="1"/>
      <c r="M418" s="348"/>
      <c r="N418" s="348"/>
      <c r="O418" s="348"/>
      <c r="P418" s="348"/>
      <c r="Q418" s="347"/>
      <c r="R418" s="349">
        <f t="shared" si="56"/>
        <v>0</v>
      </c>
      <c r="S418" s="349">
        <f t="shared" si="49"/>
        <v>0</v>
      </c>
      <c r="T418" s="349">
        <f t="shared" si="50"/>
        <v>0</v>
      </c>
      <c r="U418" s="349">
        <f t="shared" si="51"/>
        <v>0</v>
      </c>
      <c r="V418" s="349">
        <f t="shared" si="52"/>
        <v>0</v>
      </c>
      <c r="W418" s="349">
        <f t="shared" si="53"/>
        <v>0</v>
      </c>
      <c r="X418" s="349">
        <f t="shared" si="54"/>
        <v>0</v>
      </c>
      <c r="Y418" s="349">
        <f t="shared" si="55"/>
        <v>0</v>
      </c>
      <c r="Z418" s="348"/>
      <c r="AA418" s="348"/>
      <c r="AB418" s="348"/>
      <c r="AC418" s="351"/>
      <c r="AD418"/>
      <c r="AE418"/>
      <c r="AF418"/>
    </row>
    <row r="419" spans="1:32" x14ac:dyDescent="0.25">
      <c r="A419" s="348"/>
      <c r="B419" s="350">
        <v>5.5868374088404392E-4</v>
      </c>
      <c r="C419" s="350">
        <v>4.0442409847021868E-2</v>
      </c>
      <c r="D419" s="350">
        <v>0.92867769309580794</v>
      </c>
      <c r="E419" s="350">
        <v>0.24993388350505422</v>
      </c>
      <c r="F419" s="350">
        <v>3.7215496460288877E-2</v>
      </c>
      <c r="G419" s="348"/>
      <c r="H419" s="349">
        <f t="shared" si="48"/>
        <v>0</v>
      </c>
      <c r="I419" s="348"/>
      <c r="J419" s="1"/>
      <c r="K419" s="348"/>
      <c r="L419" s="1"/>
      <c r="M419" s="348"/>
      <c r="N419" s="348"/>
      <c r="O419" s="348"/>
      <c r="P419" s="348"/>
      <c r="Q419" s="347"/>
      <c r="R419" s="349">
        <f t="shared" si="56"/>
        <v>0</v>
      </c>
      <c r="S419" s="349">
        <f t="shared" si="49"/>
        <v>0</v>
      </c>
      <c r="T419" s="349">
        <f t="shared" si="50"/>
        <v>0</v>
      </c>
      <c r="U419" s="349">
        <f t="shared" si="51"/>
        <v>0</v>
      </c>
      <c r="V419" s="349">
        <f t="shared" si="52"/>
        <v>0</v>
      </c>
      <c r="W419" s="349">
        <f t="shared" si="53"/>
        <v>0</v>
      </c>
      <c r="X419" s="349">
        <f t="shared" si="54"/>
        <v>0</v>
      </c>
      <c r="Y419" s="349">
        <f t="shared" si="55"/>
        <v>0</v>
      </c>
      <c r="Z419" s="348"/>
      <c r="AA419" s="348"/>
      <c r="AB419" s="348"/>
      <c r="AC419" s="351"/>
      <c r="AD419"/>
      <c r="AE419"/>
      <c r="AF419"/>
    </row>
    <row r="420" spans="1:32" x14ac:dyDescent="0.25">
      <c r="A420" s="348"/>
      <c r="B420" s="350">
        <v>2.4499513939353961E-3</v>
      </c>
      <c r="C420" s="350">
        <v>1.6342552440158715E-2</v>
      </c>
      <c r="D420" s="350"/>
      <c r="E420" s="350">
        <v>0.21989130901601478</v>
      </c>
      <c r="F420" s="350">
        <v>6.2669475327639779E-2</v>
      </c>
      <c r="G420" s="348"/>
      <c r="H420" s="349">
        <f t="shared" si="48"/>
        <v>0</v>
      </c>
      <c r="I420" s="348"/>
      <c r="J420" s="1"/>
      <c r="K420" s="348"/>
      <c r="L420" s="1"/>
      <c r="M420" s="348"/>
      <c r="N420" s="348"/>
      <c r="O420" s="348"/>
      <c r="P420" s="348"/>
      <c r="Q420" s="347"/>
      <c r="R420" s="349">
        <f t="shared" si="56"/>
        <v>0</v>
      </c>
      <c r="S420" s="349">
        <f t="shared" si="49"/>
        <v>0</v>
      </c>
      <c r="T420" s="349">
        <f t="shared" si="50"/>
        <v>0</v>
      </c>
      <c r="U420" s="349">
        <f t="shared" si="51"/>
        <v>0</v>
      </c>
      <c r="V420" s="349">
        <f t="shared" si="52"/>
        <v>0</v>
      </c>
      <c r="W420" s="349">
        <f t="shared" si="53"/>
        <v>0</v>
      </c>
      <c r="X420" s="349">
        <f t="shared" si="54"/>
        <v>0</v>
      </c>
      <c r="Y420" s="349">
        <f t="shared" si="55"/>
        <v>0</v>
      </c>
      <c r="Z420" s="348"/>
      <c r="AA420" s="348"/>
      <c r="AB420" s="348"/>
      <c r="AC420" s="351"/>
      <c r="AD420"/>
      <c r="AE420"/>
      <c r="AF420"/>
    </row>
    <row r="421" spans="1:32" x14ac:dyDescent="0.25">
      <c r="A421" s="348"/>
      <c r="B421" s="350"/>
      <c r="C421" s="350">
        <v>2.9925942042576308E-2</v>
      </c>
      <c r="D421" s="350">
        <v>0.89491595964111048</v>
      </c>
      <c r="E421" s="350">
        <v>0.23674912493717887</v>
      </c>
      <c r="F421" s="350">
        <v>3.7071258762950407E-2</v>
      </c>
      <c r="G421" s="348"/>
      <c r="H421" s="349">
        <f t="shared" si="48"/>
        <v>0</v>
      </c>
      <c r="I421" s="348"/>
      <c r="J421" s="1"/>
      <c r="K421" s="348"/>
      <c r="L421" s="1"/>
      <c r="M421" s="348"/>
      <c r="N421" s="348"/>
      <c r="O421" s="348"/>
      <c r="P421" s="348"/>
      <c r="Q421" s="347"/>
      <c r="R421" s="349">
        <f t="shared" si="56"/>
        <v>0</v>
      </c>
      <c r="S421" s="349">
        <f t="shared" si="49"/>
        <v>0</v>
      </c>
      <c r="T421" s="349">
        <f t="shared" si="50"/>
        <v>0</v>
      </c>
      <c r="U421" s="349">
        <f t="shared" si="51"/>
        <v>0</v>
      </c>
      <c r="V421" s="349">
        <f t="shared" si="52"/>
        <v>0</v>
      </c>
      <c r="W421" s="349">
        <f t="shared" si="53"/>
        <v>0</v>
      </c>
      <c r="X421" s="349">
        <f t="shared" si="54"/>
        <v>0</v>
      </c>
      <c r="Y421" s="349">
        <f t="shared" si="55"/>
        <v>0</v>
      </c>
      <c r="Z421" s="348"/>
      <c r="AA421" s="348"/>
      <c r="AB421" s="348"/>
      <c r="AC421" s="351"/>
      <c r="AD421"/>
      <c r="AE421"/>
      <c r="AF421"/>
    </row>
    <row r="422" spans="1:32" x14ac:dyDescent="0.25">
      <c r="A422" s="348"/>
      <c r="B422" s="350"/>
      <c r="C422" s="350">
        <v>4.109380609831384E-2</v>
      </c>
      <c r="D422" s="350">
        <v>0.87772223333059429</v>
      </c>
      <c r="E422" s="350">
        <v>0.23170679609065184</v>
      </c>
      <c r="F422" s="350">
        <v>3.7378683416273401E-2</v>
      </c>
      <c r="G422" s="348"/>
      <c r="H422" s="349">
        <f t="shared" si="48"/>
        <v>0</v>
      </c>
      <c r="I422" s="348"/>
      <c r="J422" s="1"/>
      <c r="K422" s="348"/>
      <c r="L422" s="1"/>
      <c r="M422" s="348"/>
      <c r="N422" s="348"/>
      <c r="O422" s="348"/>
      <c r="P422" s="348"/>
      <c r="Q422" s="347"/>
      <c r="R422" s="349">
        <f t="shared" si="56"/>
        <v>0</v>
      </c>
      <c r="S422" s="349">
        <f t="shared" si="49"/>
        <v>0</v>
      </c>
      <c r="T422" s="349">
        <f t="shared" si="50"/>
        <v>0</v>
      </c>
      <c r="U422" s="349">
        <f t="shared" si="51"/>
        <v>0</v>
      </c>
      <c r="V422" s="349">
        <f t="shared" si="52"/>
        <v>0</v>
      </c>
      <c r="W422" s="349">
        <f t="shared" si="53"/>
        <v>0</v>
      </c>
      <c r="X422" s="349">
        <f t="shared" si="54"/>
        <v>0</v>
      </c>
      <c r="Y422" s="349">
        <f t="shared" si="55"/>
        <v>0</v>
      </c>
      <c r="Z422" s="348"/>
      <c r="AA422" s="348"/>
      <c r="AB422" s="348"/>
      <c r="AC422" s="351"/>
      <c r="AD422"/>
      <c r="AE422"/>
      <c r="AF422"/>
    </row>
    <row r="423" spans="1:32" x14ac:dyDescent="0.25">
      <c r="A423" s="348"/>
      <c r="B423" s="350">
        <v>6.6973363206180825E-7</v>
      </c>
      <c r="C423" s="350">
        <v>2.9478182762839637E-2</v>
      </c>
      <c r="D423" s="350">
        <v>0.89371340321503268</v>
      </c>
      <c r="E423" s="350">
        <v>0.23678743969634847</v>
      </c>
      <c r="F423" s="350">
        <v>3.7100784607735998E-2</v>
      </c>
      <c r="G423" s="348"/>
      <c r="H423" s="349">
        <f t="shared" si="48"/>
        <v>0</v>
      </c>
      <c r="I423" s="348"/>
      <c r="J423" s="1"/>
      <c r="K423" s="348"/>
      <c r="L423" s="1"/>
      <c r="M423" s="348"/>
      <c r="N423" s="348"/>
      <c r="O423" s="348"/>
      <c r="P423" s="348"/>
      <c r="Q423" s="347"/>
      <c r="R423" s="349">
        <f t="shared" si="56"/>
        <v>0</v>
      </c>
      <c r="S423" s="349">
        <f t="shared" si="49"/>
        <v>0</v>
      </c>
      <c r="T423" s="349">
        <f t="shared" si="50"/>
        <v>0</v>
      </c>
      <c r="U423" s="349">
        <f t="shared" si="51"/>
        <v>0</v>
      </c>
      <c r="V423" s="349">
        <f t="shared" si="52"/>
        <v>0</v>
      </c>
      <c r="W423" s="349">
        <f t="shared" si="53"/>
        <v>0</v>
      </c>
      <c r="X423" s="349">
        <f t="shared" si="54"/>
        <v>0</v>
      </c>
      <c r="Y423" s="349">
        <f t="shared" si="55"/>
        <v>0</v>
      </c>
      <c r="Z423" s="348"/>
      <c r="AA423" s="348"/>
      <c r="AB423" s="348"/>
      <c r="AC423" s="351"/>
      <c r="AD423"/>
      <c r="AE423"/>
      <c r="AF423"/>
    </row>
    <row r="424" spans="1:32" x14ac:dyDescent="0.25">
      <c r="A424" s="348"/>
      <c r="B424" s="350"/>
      <c r="C424" s="350">
        <v>3.7231868215575351E-2</v>
      </c>
      <c r="D424" s="350">
        <v>0.97373106259374698</v>
      </c>
      <c r="E424" s="350">
        <v>0.2357494746383631</v>
      </c>
      <c r="F424" s="350">
        <v>3.5666346167822868E-2</v>
      </c>
      <c r="G424" s="348"/>
      <c r="H424" s="349">
        <f t="shared" si="48"/>
        <v>0</v>
      </c>
      <c r="I424" s="348"/>
      <c r="J424" s="1"/>
      <c r="K424" s="348"/>
      <c r="L424" s="1"/>
      <c r="M424" s="348"/>
      <c r="N424" s="348"/>
      <c r="O424" s="348"/>
      <c r="P424" s="348"/>
      <c r="Q424" s="347"/>
      <c r="R424" s="349">
        <f t="shared" si="56"/>
        <v>0</v>
      </c>
      <c r="S424" s="349">
        <f t="shared" si="49"/>
        <v>0</v>
      </c>
      <c r="T424" s="349">
        <f t="shared" si="50"/>
        <v>0</v>
      </c>
      <c r="U424" s="349">
        <f t="shared" si="51"/>
        <v>0</v>
      </c>
      <c r="V424" s="349">
        <f t="shared" si="52"/>
        <v>0</v>
      </c>
      <c r="W424" s="349">
        <f t="shared" si="53"/>
        <v>0</v>
      </c>
      <c r="X424" s="349">
        <f t="shared" si="54"/>
        <v>0</v>
      </c>
      <c r="Y424" s="349">
        <f t="shared" si="55"/>
        <v>0</v>
      </c>
      <c r="Z424" s="348"/>
      <c r="AA424" s="348"/>
      <c r="AB424" s="348"/>
      <c r="AC424" s="351"/>
      <c r="AD424"/>
      <c r="AE424"/>
      <c r="AF424"/>
    </row>
    <row r="425" spans="1:32" x14ac:dyDescent="0.25">
      <c r="A425" s="348"/>
      <c r="B425" s="350"/>
      <c r="C425" s="350">
        <v>-0.61123999323744527</v>
      </c>
      <c r="D425" s="350">
        <v>0.74065858907944293</v>
      </c>
      <c r="E425" s="350">
        <v>0.18095129222901257</v>
      </c>
      <c r="F425" s="350">
        <v>6.1451918518973823E-2</v>
      </c>
      <c r="G425" s="348"/>
      <c r="H425" s="349">
        <f t="shared" si="48"/>
        <v>0</v>
      </c>
      <c r="I425" s="348"/>
      <c r="J425" s="1"/>
      <c r="K425" s="348"/>
      <c r="L425" s="1"/>
      <c r="M425" s="348"/>
      <c r="N425" s="348"/>
      <c r="O425" s="348"/>
      <c r="P425" s="348"/>
      <c r="Q425" s="347"/>
      <c r="R425" s="349">
        <f t="shared" si="56"/>
        <v>0</v>
      </c>
      <c r="S425" s="349">
        <f t="shared" si="49"/>
        <v>0</v>
      </c>
      <c r="T425" s="349">
        <f t="shared" si="50"/>
        <v>0</v>
      </c>
      <c r="U425" s="349">
        <f t="shared" si="51"/>
        <v>0</v>
      </c>
      <c r="V425" s="349">
        <f t="shared" si="52"/>
        <v>0</v>
      </c>
      <c r="W425" s="349">
        <f t="shared" si="53"/>
        <v>0</v>
      </c>
      <c r="X425" s="349">
        <f t="shared" si="54"/>
        <v>0</v>
      </c>
      <c r="Y425" s="349">
        <f t="shared" si="55"/>
        <v>0</v>
      </c>
      <c r="Z425" s="348"/>
      <c r="AA425" s="348"/>
      <c r="AB425" s="348"/>
      <c r="AC425" s="351"/>
      <c r="AD425"/>
      <c r="AE425"/>
      <c r="AF425"/>
    </row>
    <row r="426" spans="1:32" x14ac:dyDescent="0.25">
      <c r="A426" s="348"/>
      <c r="B426" s="350">
        <v>6.115417508760299E-5</v>
      </c>
      <c r="C426" s="350">
        <v>2.9812822153267728E-2</v>
      </c>
      <c r="D426" s="350">
        <v>0.91285961567606022</v>
      </c>
      <c r="E426" s="350">
        <v>0.23843988857262674</v>
      </c>
      <c r="F426" s="350">
        <v>3.6886433674838688E-2</v>
      </c>
      <c r="G426" s="348"/>
      <c r="H426" s="349">
        <f t="shared" si="48"/>
        <v>0</v>
      </c>
      <c r="I426" s="348"/>
      <c r="J426" s="1"/>
      <c r="K426" s="348"/>
      <c r="L426" s="1"/>
      <c r="M426" s="348"/>
      <c r="N426" s="348"/>
      <c r="O426" s="348"/>
      <c r="P426" s="348"/>
      <c r="Q426" s="347"/>
      <c r="R426" s="349">
        <f t="shared" si="56"/>
        <v>0</v>
      </c>
      <c r="S426" s="349">
        <f t="shared" si="49"/>
        <v>0</v>
      </c>
      <c r="T426" s="349">
        <f t="shared" si="50"/>
        <v>0</v>
      </c>
      <c r="U426" s="349">
        <f t="shared" si="51"/>
        <v>0</v>
      </c>
      <c r="V426" s="349">
        <f t="shared" si="52"/>
        <v>0</v>
      </c>
      <c r="W426" s="349">
        <f t="shared" si="53"/>
        <v>0</v>
      </c>
      <c r="X426" s="349">
        <f t="shared" si="54"/>
        <v>0</v>
      </c>
      <c r="Y426" s="349">
        <f t="shared" si="55"/>
        <v>0</v>
      </c>
      <c r="Z426" s="348"/>
      <c r="AA426" s="348"/>
      <c r="AB426" s="348"/>
      <c r="AC426" s="351"/>
      <c r="AD426"/>
      <c r="AE426"/>
      <c r="AF426"/>
    </row>
    <row r="427" spans="1:32" x14ac:dyDescent="0.25">
      <c r="A427" s="348"/>
      <c r="B427" s="350">
        <v>2.244915246412535E-3</v>
      </c>
      <c r="C427" s="350">
        <v>1.2702882136126756E-2</v>
      </c>
      <c r="D427" s="350">
        <v>0.67275807146518229</v>
      </c>
      <c r="E427" s="350">
        <v>0.27209695347539642</v>
      </c>
      <c r="F427" s="350">
        <v>4.7352846526239868E-2</v>
      </c>
      <c r="G427" s="348"/>
      <c r="H427" s="349">
        <f t="shared" si="48"/>
        <v>0</v>
      </c>
      <c r="I427" s="348"/>
      <c r="J427" s="1"/>
      <c r="K427" s="348"/>
      <c r="L427" s="1"/>
      <c r="M427" s="348"/>
      <c r="N427" s="348"/>
      <c r="O427" s="348"/>
      <c r="P427" s="348"/>
      <c r="Q427" s="347"/>
      <c r="R427" s="349">
        <f t="shared" si="56"/>
        <v>0</v>
      </c>
      <c r="S427" s="349">
        <f t="shared" si="49"/>
        <v>0</v>
      </c>
      <c r="T427" s="349">
        <f t="shared" si="50"/>
        <v>0</v>
      </c>
      <c r="U427" s="349">
        <f t="shared" si="51"/>
        <v>0</v>
      </c>
      <c r="V427" s="349">
        <f t="shared" si="52"/>
        <v>0</v>
      </c>
      <c r="W427" s="349">
        <f t="shared" si="53"/>
        <v>0</v>
      </c>
      <c r="X427" s="349">
        <f t="shared" si="54"/>
        <v>0</v>
      </c>
      <c r="Y427" s="349">
        <f t="shared" si="55"/>
        <v>0</v>
      </c>
      <c r="Z427" s="348"/>
      <c r="AA427" s="348"/>
      <c r="AB427" s="348"/>
      <c r="AC427"/>
      <c r="AD427"/>
      <c r="AE427"/>
      <c r="AF427"/>
    </row>
    <row r="428" spans="1:32" x14ac:dyDescent="0.25">
      <c r="A428" s="348"/>
      <c r="B428" s="350"/>
      <c r="C428" s="350">
        <v>3.725691802231685E-2</v>
      </c>
      <c r="D428" s="350">
        <v>0.97529449357487563</v>
      </c>
      <c r="E428" s="350">
        <v>0.23575217378345237</v>
      </c>
      <c r="F428" s="350">
        <v>3.5640474748337599E-2</v>
      </c>
      <c r="G428" s="348"/>
      <c r="H428" s="349">
        <f t="shared" si="48"/>
        <v>0</v>
      </c>
      <c r="I428" s="348"/>
      <c r="J428" s="1"/>
      <c r="K428" s="348"/>
      <c r="L428" s="1"/>
      <c r="M428" s="348"/>
      <c r="N428" s="348"/>
      <c r="O428" s="348"/>
      <c r="P428" s="348"/>
      <c r="Q428" s="347"/>
      <c r="R428" s="349">
        <f t="shared" si="56"/>
        <v>0</v>
      </c>
      <c r="S428" s="349">
        <f t="shared" si="49"/>
        <v>0</v>
      </c>
      <c r="T428" s="349">
        <f t="shared" si="50"/>
        <v>0</v>
      </c>
      <c r="U428" s="349">
        <f t="shared" si="51"/>
        <v>0</v>
      </c>
      <c r="V428" s="349">
        <f t="shared" si="52"/>
        <v>0</v>
      </c>
      <c r="W428" s="349">
        <f t="shared" si="53"/>
        <v>0</v>
      </c>
      <c r="X428" s="349">
        <f t="shared" si="54"/>
        <v>0</v>
      </c>
      <c r="Y428" s="349">
        <f t="shared" si="55"/>
        <v>0</v>
      </c>
      <c r="Z428" s="348"/>
      <c r="AA428" s="348"/>
      <c r="AB428" s="348"/>
      <c r="AC428" s="351"/>
      <c r="AD428"/>
      <c r="AE428"/>
      <c r="AF428"/>
    </row>
    <row r="429" spans="1:32" x14ac:dyDescent="0.25">
      <c r="A429" s="348"/>
      <c r="B429" s="350"/>
      <c r="C429" s="350">
        <v>2.7838371590874836E-2</v>
      </c>
      <c r="D429" s="350">
        <v>0.8827441810047113</v>
      </c>
      <c r="E429" s="350">
        <v>0.23636427244426422</v>
      </c>
      <c r="F429" s="350">
        <v>3.7362427097078175E-2</v>
      </c>
      <c r="G429" s="348"/>
      <c r="H429" s="349">
        <f t="shared" si="48"/>
        <v>0</v>
      </c>
      <c r="I429" s="348"/>
      <c r="J429" s="1"/>
      <c r="K429" s="348"/>
      <c r="L429" s="1"/>
      <c r="M429" s="348"/>
      <c r="N429" s="348"/>
      <c r="O429" s="348"/>
      <c r="P429" s="348"/>
      <c r="Q429" s="347"/>
      <c r="R429" s="349">
        <f t="shared" si="56"/>
        <v>0</v>
      </c>
      <c r="S429" s="349">
        <f t="shared" si="49"/>
        <v>0</v>
      </c>
      <c r="T429" s="349">
        <f t="shared" si="50"/>
        <v>0</v>
      </c>
      <c r="U429" s="349">
        <f t="shared" si="51"/>
        <v>0</v>
      </c>
      <c r="V429" s="349">
        <f t="shared" si="52"/>
        <v>0</v>
      </c>
      <c r="W429" s="349">
        <f t="shared" si="53"/>
        <v>0</v>
      </c>
      <c r="X429" s="349">
        <f t="shared" si="54"/>
        <v>0</v>
      </c>
      <c r="Y429" s="349">
        <f t="shared" si="55"/>
        <v>0</v>
      </c>
      <c r="Z429" s="348"/>
      <c r="AA429" s="348"/>
      <c r="AB429" s="348"/>
      <c r="AC429" s="351"/>
      <c r="AD429"/>
      <c r="AE429"/>
      <c r="AF429"/>
    </row>
    <row r="430" spans="1:32" x14ac:dyDescent="0.25">
      <c r="A430" s="348"/>
      <c r="B430" s="350"/>
      <c r="C430" s="350">
        <v>2.9925942042573438E-2</v>
      </c>
      <c r="D430" s="350">
        <v>0.89491595964112025</v>
      </c>
      <c r="E430" s="350">
        <v>0.2367491249371792</v>
      </c>
      <c r="F430" s="350">
        <v>3.7071258762950338E-2</v>
      </c>
      <c r="G430" s="348"/>
      <c r="H430" s="349">
        <f t="shared" si="48"/>
        <v>0</v>
      </c>
      <c r="I430" s="348"/>
      <c r="J430" s="1"/>
      <c r="K430" s="348"/>
      <c r="L430" s="1"/>
      <c r="M430" s="348"/>
      <c r="N430" s="348"/>
      <c r="O430" s="348"/>
      <c r="P430" s="348"/>
      <c r="Q430" s="347"/>
      <c r="R430" s="349">
        <f t="shared" si="56"/>
        <v>0</v>
      </c>
      <c r="S430" s="349">
        <f t="shared" si="49"/>
        <v>0</v>
      </c>
      <c r="T430" s="349">
        <f t="shared" si="50"/>
        <v>0</v>
      </c>
      <c r="U430" s="349">
        <f t="shared" si="51"/>
        <v>0</v>
      </c>
      <c r="V430" s="349">
        <f t="shared" si="52"/>
        <v>0</v>
      </c>
      <c r="W430" s="349">
        <f t="shared" si="53"/>
        <v>0</v>
      </c>
      <c r="X430" s="349">
        <f t="shared" si="54"/>
        <v>0</v>
      </c>
      <c r="Y430" s="349">
        <f t="shared" si="55"/>
        <v>0</v>
      </c>
      <c r="Z430" s="348"/>
      <c r="AA430" s="348"/>
      <c r="AB430" s="348"/>
      <c r="AC430"/>
      <c r="AD430"/>
      <c r="AE430"/>
      <c r="AF430"/>
    </row>
    <row r="431" spans="1:32" x14ac:dyDescent="0.25">
      <c r="A431" s="348"/>
      <c r="B431" s="350">
        <v>1.6022868970338046E-7</v>
      </c>
      <c r="C431" s="350">
        <v>2.9458988429168248E-2</v>
      </c>
      <c r="D431" s="350">
        <v>0.89371076127693827</v>
      </c>
      <c r="E431" s="350">
        <v>0.23677870813402629</v>
      </c>
      <c r="F431" s="350">
        <v>3.7099762928178528E-2</v>
      </c>
      <c r="G431" s="348"/>
      <c r="H431" s="349">
        <f t="shared" si="48"/>
        <v>0</v>
      </c>
      <c r="I431" s="348"/>
      <c r="J431" s="1"/>
      <c r="K431" s="348"/>
      <c r="L431" s="1"/>
      <c r="M431" s="348"/>
      <c r="N431" s="348"/>
      <c r="O431" s="348"/>
      <c r="P431" s="348"/>
      <c r="Q431" s="347"/>
      <c r="R431" s="349">
        <f t="shared" si="56"/>
        <v>0</v>
      </c>
      <c r="S431" s="349">
        <f t="shared" si="49"/>
        <v>0</v>
      </c>
      <c r="T431" s="349">
        <f t="shared" si="50"/>
        <v>0</v>
      </c>
      <c r="U431" s="349">
        <f t="shared" si="51"/>
        <v>0</v>
      </c>
      <c r="V431" s="349">
        <f t="shared" si="52"/>
        <v>0</v>
      </c>
      <c r="W431" s="349">
        <f t="shared" si="53"/>
        <v>0</v>
      </c>
      <c r="X431" s="349">
        <f t="shared" si="54"/>
        <v>0</v>
      </c>
      <c r="Y431" s="349">
        <f t="shared" si="55"/>
        <v>0</v>
      </c>
      <c r="Z431" s="348"/>
      <c r="AA431" s="348"/>
      <c r="AB431" s="348"/>
      <c r="AC431"/>
      <c r="AD431"/>
      <c r="AE431"/>
      <c r="AF431"/>
    </row>
    <row r="432" spans="1:32" x14ac:dyDescent="0.25">
      <c r="A432" s="348"/>
      <c r="B432" s="350">
        <v>2.0337859966093686E-7</v>
      </c>
      <c r="C432" s="350">
        <v>2.9458917687995818E-2</v>
      </c>
      <c r="D432" s="350">
        <v>0.89370665978001396</v>
      </c>
      <c r="E432" s="350">
        <v>0.23677954385689845</v>
      </c>
      <c r="F432" s="350">
        <v>3.7099950527711062E-2</v>
      </c>
      <c r="G432" s="348"/>
      <c r="H432" s="349">
        <f t="shared" si="48"/>
        <v>0</v>
      </c>
      <c r="I432" s="348"/>
      <c r="J432" s="1"/>
      <c r="K432" s="348"/>
      <c r="L432" s="1"/>
      <c r="M432" s="348"/>
      <c r="N432" s="348"/>
      <c r="O432" s="348"/>
      <c r="P432" s="348"/>
      <c r="Q432" s="347"/>
      <c r="R432" s="349">
        <f t="shared" si="56"/>
        <v>0</v>
      </c>
      <c r="S432" s="349">
        <f t="shared" si="49"/>
        <v>0</v>
      </c>
      <c r="T432" s="349">
        <f t="shared" si="50"/>
        <v>0</v>
      </c>
      <c r="U432" s="349">
        <f t="shared" si="51"/>
        <v>0</v>
      </c>
      <c r="V432" s="349">
        <f t="shared" si="52"/>
        <v>0</v>
      </c>
      <c r="W432" s="349">
        <f t="shared" si="53"/>
        <v>0</v>
      </c>
      <c r="X432" s="349">
        <f t="shared" si="54"/>
        <v>0</v>
      </c>
      <c r="Y432" s="349">
        <f t="shared" si="55"/>
        <v>0</v>
      </c>
      <c r="Z432" s="348"/>
      <c r="AA432" s="348"/>
      <c r="AB432" s="348"/>
      <c r="AC432" s="351"/>
      <c r="AD432"/>
      <c r="AE432"/>
      <c r="AF432"/>
    </row>
    <row r="433" spans="1:32" x14ac:dyDescent="0.25">
      <c r="A433" s="348"/>
      <c r="B433" s="350"/>
      <c r="C433" s="350">
        <v>2.7838371590875863E-2</v>
      </c>
      <c r="D433" s="350">
        <v>0.88274418100471508</v>
      </c>
      <c r="E433" s="350">
        <v>0.23636427244426478</v>
      </c>
      <c r="F433" s="350">
        <v>3.736242709707803E-2</v>
      </c>
      <c r="G433" s="348"/>
      <c r="H433" s="349">
        <f t="shared" si="48"/>
        <v>0</v>
      </c>
      <c r="I433" s="348"/>
      <c r="J433" s="1"/>
      <c r="K433" s="348"/>
      <c r="L433" s="1"/>
      <c r="M433" s="348"/>
      <c r="N433" s="348"/>
      <c r="O433" s="348"/>
      <c r="P433" s="348"/>
      <c r="Q433" s="347"/>
      <c r="R433" s="349">
        <f t="shared" si="56"/>
        <v>0</v>
      </c>
      <c r="S433" s="349">
        <f t="shared" si="49"/>
        <v>0</v>
      </c>
      <c r="T433" s="349">
        <f t="shared" si="50"/>
        <v>0</v>
      </c>
      <c r="U433" s="349">
        <f t="shared" si="51"/>
        <v>0</v>
      </c>
      <c r="V433" s="349">
        <f t="shared" si="52"/>
        <v>0</v>
      </c>
      <c r="W433" s="349">
        <f t="shared" si="53"/>
        <v>0</v>
      </c>
      <c r="X433" s="349">
        <f t="shared" si="54"/>
        <v>0</v>
      </c>
      <c r="Y433" s="349">
        <f t="shared" si="55"/>
        <v>0</v>
      </c>
      <c r="Z433" s="348"/>
      <c r="AA433" s="348"/>
      <c r="AB433" s="348"/>
      <c r="AC433" s="351"/>
      <c r="AD433"/>
      <c r="AE433"/>
      <c r="AF433"/>
    </row>
    <row r="434" spans="1:32" x14ac:dyDescent="0.25">
      <c r="A434" s="348"/>
      <c r="B434" s="350"/>
      <c r="C434" s="350">
        <v>2.9925942042574018E-2</v>
      </c>
      <c r="D434" s="350">
        <v>0.89491595964111736</v>
      </c>
      <c r="E434" s="350">
        <v>0.23674912493717923</v>
      </c>
      <c r="F434" s="350">
        <v>3.7071258762950351E-2</v>
      </c>
      <c r="G434" s="348"/>
      <c r="H434" s="349">
        <f t="shared" si="48"/>
        <v>0</v>
      </c>
      <c r="I434" s="348"/>
      <c r="J434" s="1"/>
      <c r="K434" s="348"/>
      <c r="L434" s="1"/>
      <c r="M434" s="348"/>
      <c r="N434" s="348"/>
      <c r="O434" s="348"/>
      <c r="P434" s="348"/>
      <c r="Q434" s="347"/>
      <c r="R434" s="349">
        <f t="shared" si="56"/>
        <v>0</v>
      </c>
      <c r="S434" s="349">
        <f t="shared" si="49"/>
        <v>0</v>
      </c>
      <c r="T434" s="349">
        <f t="shared" si="50"/>
        <v>0</v>
      </c>
      <c r="U434" s="349">
        <f t="shared" si="51"/>
        <v>0</v>
      </c>
      <c r="V434" s="349">
        <f t="shared" si="52"/>
        <v>0</v>
      </c>
      <c r="W434" s="349">
        <f t="shared" si="53"/>
        <v>0</v>
      </c>
      <c r="X434" s="349">
        <f t="shared" si="54"/>
        <v>0</v>
      </c>
      <c r="Y434" s="349">
        <f t="shared" si="55"/>
        <v>0</v>
      </c>
      <c r="Z434" s="348"/>
      <c r="AA434" s="348"/>
      <c r="AB434" s="348"/>
      <c r="AC434" s="351"/>
      <c r="AD434"/>
      <c r="AE434"/>
      <c r="AF434"/>
    </row>
    <row r="435" spans="1:32" x14ac:dyDescent="0.25">
      <c r="A435" s="348"/>
      <c r="B435" s="350">
        <v>5.1637638721103041E-4</v>
      </c>
      <c r="C435" s="350">
        <v>4.0479854900513271E-2</v>
      </c>
      <c r="D435" s="350">
        <v>0.9209835810572583</v>
      </c>
      <c r="E435" s="350">
        <v>0.24854711969053525</v>
      </c>
      <c r="F435" s="350">
        <v>3.7292175993473571E-2</v>
      </c>
      <c r="G435" s="348"/>
      <c r="H435" s="349">
        <f t="shared" si="48"/>
        <v>0</v>
      </c>
      <c r="I435" s="348"/>
      <c r="J435" s="1"/>
      <c r="K435" s="348"/>
      <c r="L435" s="1"/>
      <c r="M435" s="348"/>
      <c r="N435" s="348"/>
      <c r="O435" s="348"/>
      <c r="P435" s="348"/>
      <c r="Q435" s="347"/>
      <c r="R435" s="349">
        <f t="shared" si="56"/>
        <v>0</v>
      </c>
      <c r="S435" s="349">
        <f t="shared" si="49"/>
        <v>0</v>
      </c>
      <c r="T435" s="349">
        <f t="shared" si="50"/>
        <v>0</v>
      </c>
      <c r="U435" s="349">
        <f t="shared" si="51"/>
        <v>0</v>
      </c>
      <c r="V435" s="349">
        <f t="shared" si="52"/>
        <v>0</v>
      </c>
      <c r="W435" s="349">
        <f t="shared" si="53"/>
        <v>0</v>
      </c>
      <c r="X435" s="349">
        <f t="shared" si="54"/>
        <v>0</v>
      </c>
      <c r="Y435" s="349">
        <f t="shared" si="55"/>
        <v>0</v>
      </c>
      <c r="Z435" s="348"/>
      <c r="AA435" s="348"/>
      <c r="AB435" s="348"/>
      <c r="AC435" s="351"/>
      <c r="AD435"/>
      <c r="AE435"/>
      <c r="AF435"/>
    </row>
    <row r="436" spans="1:32" x14ac:dyDescent="0.25">
      <c r="A436" s="348"/>
      <c r="B436" s="350">
        <v>6.119257389360931E-3</v>
      </c>
      <c r="C436" s="350">
        <v>2.7914962298475742E-2</v>
      </c>
      <c r="D436" s="350">
        <v>0.21198034526710127</v>
      </c>
      <c r="E436" s="350">
        <v>0.33003938447577597</v>
      </c>
      <c r="F436" s="350">
        <v>6.2631849602849093E-2</v>
      </c>
      <c r="G436" s="348"/>
      <c r="H436" s="349">
        <f t="shared" si="48"/>
        <v>0</v>
      </c>
      <c r="I436" s="348"/>
      <c r="J436" s="1"/>
      <c r="K436" s="348"/>
      <c r="L436" s="1"/>
      <c r="M436" s="348"/>
      <c r="N436" s="348"/>
      <c r="O436" s="348"/>
      <c r="P436" s="348"/>
      <c r="Q436" s="347"/>
      <c r="R436" s="349">
        <f t="shared" si="56"/>
        <v>0</v>
      </c>
      <c r="S436" s="349">
        <f t="shared" si="49"/>
        <v>0</v>
      </c>
      <c r="T436" s="349">
        <f t="shared" si="50"/>
        <v>0</v>
      </c>
      <c r="U436" s="349">
        <f t="shared" si="51"/>
        <v>0</v>
      </c>
      <c r="V436" s="349">
        <f t="shared" si="52"/>
        <v>0</v>
      </c>
      <c r="W436" s="349">
        <f t="shared" si="53"/>
        <v>0</v>
      </c>
      <c r="X436" s="349">
        <f t="shared" si="54"/>
        <v>0</v>
      </c>
      <c r="Y436" s="349">
        <f t="shared" si="55"/>
        <v>0</v>
      </c>
      <c r="Z436" s="348"/>
      <c r="AA436" s="348"/>
      <c r="AB436" s="348"/>
      <c r="AC436" s="351"/>
      <c r="AD436"/>
      <c r="AE436"/>
      <c r="AF436"/>
    </row>
    <row r="437" spans="1:32" x14ac:dyDescent="0.25">
      <c r="A437" s="348"/>
      <c r="B437" s="350">
        <v>3.1296890694148388E-4</v>
      </c>
      <c r="C437" s="350">
        <v>2.6160805548861649E-2</v>
      </c>
      <c r="D437" s="350">
        <v>1.2527109114929684</v>
      </c>
      <c r="E437" s="350">
        <v>0.28351272508485237</v>
      </c>
      <c r="F437" s="350">
        <v>2.3430813630653014E-2</v>
      </c>
      <c r="G437" s="348"/>
      <c r="H437" s="349">
        <f t="shared" si="48"/>
        <v>0</v>
      </c>
      <c r="I437" s="348"/>
      <c r="J437" s="1"/>
      <c r="K437" s="348"/>
      <c r="L437" s="1"/>
      <c r="M437" s="348"/>
      <c r="N437" s="348"/>
      <c r="O437" s="348"/>
      <c r="P437" s="348"/>
      <c r="Q437" s="347"/>
      <c r="R437" s="349">
        <f t="shared" si="56"/>
        <v>0</v>
      </c>
      <c r="S437" s="349">
        <f t="shared" si="49"/>
        <v>0</v>
      </c>
      <c r="T437" s="349">
        <f t="shared" si="50"/>
        <v>0</v>
      </c>
      <c r="U437" s="349">
        <f t="shared" si="51"/>
        <v>0</v>
      </c>
      <c r="V437" s="349">
        <f t="shared" si="52"/>
        <v>0</v>
      </c>
      <c r="W437" s="349">
        <f t="shared" si="53"/>
        <v>0</v>
      </c>
      <c r="X437" s="349">
        <f t="shared" si="54"/>
        <v>0</v>
      </c>
      <c r="Y437" s="349">
        <f t="shared" si="55"/>
        <v>0</v>
      </c>
      <c r="Z437" s="348"/>
      <c r="AA437" s="348"/>
      <c r="AB437" s="348"/>
      <c r="AC437" s="351"/>
      <c r="AD437"/>
      <c r="AE437"/>
      <c r="AF437"/>
    </row>
    <row r="438" spans="1:32" x14ac:dyDescent="0.25">
      <c r="A438" s="348"/>
      <c r="B438" s="350">
        <v>1.21761917325434E-3</v>
      </c>
      <c r="C438" s="350">
        <v>2.5398223726505006E-2</v>
      </c>
      <c r="D438" s="350">
        <v>0.78060664210861808</v>
      </c>
      <c r="E438" s="350">
        <v>0.25668792086278702</v>
      </c>
      <c r="F438" s="350">
        <v>4.2358009390962487E-2</v>
      </c>
      <c r="G438" s="348"/>
      <c r="H438" s="349">
        <f t="shared" si="48"/>
        <v>0</v>
      </c>
      <c r="I438" s="348"/>
      <c r="J438" s="1"/>
      <c r="K438" s="348"/>
      <c r="L438" s="1"/>
      <c r="M438" s="348"/>
      <c r="N438" s="348"/>
      <c r="O438" s="348"/>
      <c r="P438" s="348"/>
      <c r="Q438" s="347"/>
      <c r="R438" s="349">
        <f t="shared" si="56"/>
        <v>0</v>
      </c>
      <c r="S438" s="349">
        <f t="shared" si="49"/>
        <v>0</v>
      </c>
      <c r="T438" s="349">
        <f t="shared" si="50"/>
        <v>0</v>
      </c>
      <c r="U438" s="349">
        <f t="shared" si="51"/>
        <v>0</v>
      </c>
      <c r="V438" s="349">
        <f t="shared" si="52"/>
        <v>0</v>
      </c>
      <c r="W438" s="349">
        <f t="shared" si="53"/>
        <v>0</v>
      </c>
      <c r="X438" s="349">
        <f t="shared" si="54"/>
        <v>0</v>
      </c>
      <c r="Y438" s="349">
        <f t="shared" si="55"/>
        <v>0</v>
      </c>
      <c r="Z438" s="348"/>
      <c r="AA438" s="348"/>
      <c r="AB438" s="348"/>
      <c r="AC438" s="351"/>
      <c r="AD438"/>
      <c r="AE438"/>
      <c r="AF438"/>
    </row>
    <row r="439" spans="1:32" x14ac:dyDescent="0.25">
      <c r="A439" s="348"/>
      <c r="B439" s="350">
        <v>1.0959094051673951E-5</v>
      </c>
      <c r="C439" s="350">
        <v>2.9857696381406281E-2</v>
      </c>
      <c r="D439" s="350">
        <v>0.89221748860695305</v>
      </c>
      <c r="E439" s="350">
        <v>0.23699510627459522</v>
      </c>
      <c r="F439" s="350">
        <v>3.7136549427032969E-2</v>
      </c>
      <c r="G439" s="348"/>
      <c r="H439" s="349">
        <f t="shared" si="48"/>
        <v>0</v>
      </c>
      <c r="I439" s="348"/>
      <c r="J439" s="1"/>
      <c r="K439" s="348"/>
      <c r="L439" s="1"/>
      <c r="M439" s="348"/>
      <c r="N439" s="348"/>
      <c r="O439" s="348"/>
      <c r="P439" s="348"/>
      <c r="Q439" s="347"/>
      <c r="R439" s="349">
        <f t="shared" si="56"/>
        <v>0</v>
      </c>
      <c r="S439" s="349">
        <f t="shared" si="49"/>
        <v>0</v>
      </c>
      <c r="T439" s="349">
        <f t="shared" si="50"/>
        <v>0</v>
      </c>
      <c r="U439" s="349">
        <f t="shared" si="51"/>
        <v>0</v>
      </c>
      <c r="V439" s="349">
        <f t="shared" si="52"/>
        <v>0</v>
      </c>
      <c r="W439" s="349">
        <f t="shared" si="53"/>
        <v>0</v>
      </c>
      <c r="X439" s="349">
        <f t="shared" si="54"/>
        <v>0</v>
      </c>
      <c r="Y439" s="349">
        <f t="shared" si="55"/>
        <v>0</v>
      </c>
      <c r="Z439" s="348"/>
      <c r="AA439" s="348"/>
      <c r="AB439" s="348"/>
      <c r="AC439" s="351"/>
      <c r="AD439"/>
      <c r="AE439"/>
      <c r="AF439"/>
    </row>
    <row r="440" spans="1:32" x14ac:dyDescent="0.25">
      <c r="A440" s="348"/>
      <c r="B440" s="350">
        <v>4.8988892273161857E-5</v>
      </c>
      <c r="C440" s="350">
        <v>3.8712203476173032E-2</v>
      </c>
      <c r="D440" s="350">
        <v>1.0970236797133386</v>
      </c>
      <c r="E440" s="350">
        <v>0.23965943173902476</v>
      </c>
      <c r="F440" s="350">
        <v>3.3220644465295553E-2</v>
      </c>
      <c r="G440" s="348"/>
      <c r="H440" s="349">
        <f t="shared" si="48"/>
        <v>0</v>
      </c>
      <c r="I440" s="348"/>
      <c r="J440" s="1"/>
      <c r="K440" s="348"/>
      <c r="L440" s="1"/>
      <c r="M440" s="348"/>
      <c r="N440" s="348"/>
      <c r="O440" s="348"/>
      <c r="P440" s="348"/>
      <c r="Q440" s="347"/>
      <c r="R440" s="349">
        <f t="shared" si="56"/>
        <v>0</v>
      </c>
      <c r="S440" s="349">
        <f t="shared" si="49"/>
        <v>0</v>
      </c>
      <c r="T440" s="349">
        <f t="shared" si="50"/>
        <v>0</v>
      </c>
      <c r="U440" s="349">
        <f t="shared" si="51"/>
        <v>0</v>
      </c>
      <c r="V440" s="349">
        <f t="shared" si="52"/>
        <v>0</v>
      </c>
      <c r="W440" s="349">
        <f t="shared" si="53"/>
        <v>0</v>
      </c>
      <c r="X440" s="349">
        <f t="shared" si="54"/>
        <v>0</v>
      </c>
      <c r="Y440" s="349">
        <f t="shared" si="55"/>
        <v>0</v>
      </c>
      <c r="Z440" s="348"/>
      <c r="AA440" s="348"/>
      <c r="AB440" s="348"/>
      <c r="AC440" s="351"/>
      <c r="AD440"/>
      <c r="AE440"/>
      <c r="AF440"/>
    </row>
    <row r="441" spans="1:32" x14ac:dyDescent="0.25">
      <c r="A441" s="348"/>
      <c r="B441" s="350">
        <v>1.0934698763476447E-5</v>
      </c>
      <c r="C441" s="350">
        <v>2.9808501757403589E-2</v>
      </c>
      <c r="D441" s="350">
        <v>0.89235770168811945</v>
      </c>
      <c r="E441" s="350">
        <v>0.23699210659694134</v>
      </c>
      <c r="F441" s="350">
        <v>3.7136852442718644E-2</v>
      </c>
      <c r="G441" s="348"/>
      <c r="H441" s="349">
        <f t="shared" si="48"/>
        <v>0</v>
      </c>
      <c r="I441" s="348"/>
      <c r="J441" s="1"/>
      <c r="K441" s="348"/>
      <c r="L441" s="1"/>
      <c r="M441" s="348"/>
      <c r="N441" s="348"/>
      <c r="O441" s="348"/>
      <c r="P441" s="348"/>
      <c r="Q441" s="347"/>
      <c r="R441" s="349">
        <f t="shared" si="56"/>
        <v>0</v>
      </c>
      <c r="S441" s="349">
        <f t="shared" si="49"/>
        <v>0</v>
      </c>
      <c r="T441" s="349">
        <f t="shared" si="50"/>
        <v>0</v>
      </c>
      <c r="U441" s="349">
        <f t="shared" si="51"/>
        <v>0</v>
      </c>
      <c r="V441" s="349">
        <f t="shared" si="52"/>
        <v>0</v>
      </c>
      <c r="W441" s="349">
        <f t="shared" si="53"/>
        <v>0</v>
      </c>
      <c r="X441" s="349">
        <f t="shared" si="54"/>
        <v>0</v>
      </c>
      <c r="Y441" s="349">
        <f t="shared" si="55"/>
        <v>0</v>
      </c>
      <c r="Z441" s="348"/>
      <c r="AA441" s="348"/>
      <c r="AB441" s="348"/>
      <c r="AC441" s="351"/>
      <c r="AD441"/>
      <c r="AE441"/>
      <c r="AF441"/>
    </row>
    <row r="442" spans="1:32" x14ac:dyDescent="0.25">
      <c r="A442" s="348"/>
      <c r="B442" s="350">
        <v>3.283401480792219E-3</v>
      </c>
      <c r="C442" s="350">
        <v>-0.74491852381105927</v>
      </c>
      <c r="D442" s="350">
        <v>0.53393092530521458</v>
      </c>
      <c r="E442" s="350">
        <v>0.24684039623250692</v>
      </c>
      <c r="F442" s="350">
        <v>7.4910026156130793E-2</v>
      </c>
      <c r="G442" s="348"/>
      <c r="H442" s="349">
        <f t="shared" si="48"/>
        <v>0</v>
      </c>
      <c r="I442" s="348"/>
      <c r="J442" s="1"/>
      <c r="K442" s="348"/>
      <c r="L442" s="1"/>
      <c r="M442" s="348"/>
      <c r="N442" s="348"/>
      <c r="O442" s="348"/>
      <c r="P442" s="348"/>
      <c r="Q442" s="347"/>
      <c r="R442" s="349">
        <f t="shared" si="56"/>
        <v>0</v>
      </c>
      <c r="S442" s="349">
        <f t="shared" si="49"/>
        <v>0</v>
      </c>
      <c r="T442" s="349">
        <f t="shared" si="50"/>
        <v>0</v>
      </c>
      <c r="U442" s="349">
        <f t="shared" si="51"/>
        <v>0</v>
      </c>
      <c r="V442" s="349">
        <f t="shared" si="52"/>
        <v>0</v>
      </c>
      <c r="W442" s="349">
        <f t="shared" si="53"/>
        <v>0</v>
      </c>
      <c r="X442" s="349">
        <f t="shared" si="54"/>
        <v>0</v>
      </c>
      <c r="Y442" s="349">
        <f t="shared" si="55"/>
        <v>0</v>
      </c>
      <c r="Z442" s="348"/>
      <c r="AA442" s="348"/>
      <c r="AB442" s="348"/>
      <c r="AC442" s="351"/>
      <c r="AD442"/>
      <c r="AE442"/>
      <c r="AF442"/>
    </row>
    <row r="443" spans="1:32" x14ac:dyDescent="0.25">
      <c r="A443" s="348"/>
      <c r="B443" s="350"/>
      <c r="C443" s="350">
        <v>-0.63382037446930439</v>
      </c>
      <c r="D443" s="350">
        <v>0.33270509193336195</v>
      </c>
      <c r="E443" s="350">
        <v>0.17550779650542514</v>
      </c>
      <c r="F443" s="350">
        <v>6.8459229759469359E-2</v>
      </c>
      <c r="G443" s="348"/>
      <c r="H443" s="349">
        <f t="shared" si="48"/>
        <v>0</v>
      </c>
      <c r="I443" s="348"/>
      <c r="J443" s="1"/>
      <c r="K443" s="348"/>
      <c r="L443" s="1"/>
      <c r="M443" s="348"/>
      <c r="N443" s="348"/>
      <c r="O443" s="348"/>
      <c r="P443" s="348"/>
      <c r="Q443" s="347"/>
      <c r="R443" s="349">
        <f t="shared" si="56"/>
        <v>0</v>
      </c>
      <c r="S443" s="349">
        <f t="shared" si="49"/>
        <v>0</v>
      </c>
      <c r="T443" s="349">
        <f t="shared" si="50"/>
        <v>0</v>
      </c>
      <c r="U443" s="349">
        <f t="shared" si="51"/>
        <v>0</v>
      </c>
      <c r="V443" s="349">
        <f t="shared" si="52"/>
        <v>0</v>
      </c>
      <c r="W443" s="349">
        <f t="shared" si="53"/>
        <v>0</v>
      </c>
      <c r="X443" s="349">
        <f t="shared" si="54"/>
        <v>0</v>
      </c>
      <c r="Y443" s="349">
        <f t="shared" si="55"/>
        <v>0</v>
      </c>
      <c r="Z443" s="348"/>
      <c r="AA443" s="348"/>
      <c r="AB443" s="348"/>
      <c r="AC443" s="351"/>
      <c r="AD443"/>
      <c r="AE443"/>
      <c r="AF443"/>
    </row>
    <row r="444" spans="1:32" x14ac:dyDescent="0.25">
      <c r="A444" s="348"/>
      <c r="B444" s="350"/>
      <c r="C444" s="350">
        <v>2.9106445675027581E-2</v>
      </c>
      <c r="D444" s="350">
        <v>0.88148239974174702</v>
      </c>
      <c r="E444" s="350">
        <v>0.23601148844594733</v>
      </c>
      <c r="F444" s="350">
        <v>3.7388530216545118E-2</v>
      </c>
      <c r="G444" s="348"/>
      <c r="H444" s="349">
        <f t="shared" si="48"/>
        <v>0</v>
      </c>
      <c r="I444" s="348"/>
      <c r="J444" s="1"/>
      <c r="K444" s="348"/>
      <c r="L444" s="1"/>
      <c r="M444" s="348"/>
      <c r="N444" s="348"/>
      <c r="O444" s="348"/>
      <c r="P444" s="348"/>
      <c r="Q444" s="347"/>
      <c r="R444" s="349">
        <f t="shared" si="56"/>
        <v>0</v>
      </c>
      <c r="S444" s="349">
        <f t="shared" si="49"/>
        <v>0</v>
      </c>
      <c r="T444" s="349">
        <f t="shared" si="50"/>
        <v>0</v>
      </c>
      <c r="U444" s="349">
        <f t="shared" si="51"/>
        <v>0</v>
      </c>
      <c r="V444" s="349">
        <f t="shared" si="52"/>
        <v>0</v>
      </c>
      <c r="W444" s="349">
        <f t="shared" si="53"/>
        <v>0</v>
      </c>
      <c r="X444" s="349">
        <f t="shared" si="54"/>
        <v>0</v>
      </c>
      <c r="Y444" s="349">
        <f t="shared" si="55"/>
        <v>0</v>
      </c>
      <c r="Z444" s="348"/>
      <c r="AA444" s="348"/>
      <c r="AB444" s="348"/>
      <c r="AC444" s="351"/>
      <c r="AD444"/>
      <c r="AE444"/>
      <c r="AF444"/>
    </row>
    <row r="445" spans="1:32" x14ac:dyDescent="0.25">
      <c r="A445" s="348"/>
      <c r="B445" s="350">
        <v>2.0363382487055277E-4</v>
      </c>
      <c r="C445" s="350">
        <v>-7.1144794049230908E-2</v>
      </c>
      <c r="D445" s="350">
        <v>1.2637583798387551</v>
      </c>
      <c r="E445" s="350">
        <v>0.26590214480477098</v>
      </c>
      <c r="F445" s="350">
        <v>2.9530437629806679E-2</v>
      </c>
      <c r="G445" s="348"/>
      <c r="H445" s="349">
        <f t="shared" si="48"/>
        <v>0</v>
      </c>
      <c r="I445" s="348"/>
      <c r="J445" s="1"/>
      <c r="K445" s="348"/>
      <c r="L445" s="1"/>
      <c r="M445" s="348"/>
      <c r="N445" s="348"/>
      <c r="O445" s="348"/>
      <c r="P445" s="348"/>
      <c r="Q445" s="347"/>
      <c r="R445" s="349">
        <f t="shared" si="56"/>
        <v>0</v>
      </c>
      <c r="S445" s="349">
        <f t="shared" si="49"/>
        <v>0</v>
      </c>
      <c r="T445" s="349">
        <f t="shared" si="50"/>
        <v>0</v>
      </c>
      <c r="U445" s="349">
        <f t="shared" si="51"/>
        <v>0</v>
      </c>
      <c r="V445" s="349">
        <f t="shared" si="52"/>
        <v>0</v>
      </c>
      <c r="W445" s="349">
        <f t="shared" si="53"/>
        <v>0</v>
      </c>
      <c r="X445" s="349">
        <f t="shared" si="54"/>
        <v>0</v>
      </c>
      <c r="Y445" s="349">
        <f t="shared" si="55"/>
        <v>0</v>
      </c>
      <c r="Z445" s="348"/>
      <c r="AA445" s="348"/>
      <c r="AB445" s="348"/>
      <c r="AC445" s="351"/>
      <c r="AD445"/>
      <c r="AE445"/>
      <c r="AF445"/>
    </row>
    <row r="446" spans="1:32" x14ac:dyDescent="0.25">
      <c r="A446" s="348"/>
      <c r="B446" s="350">
        <v>4.528237605358044E-4</v>
      </c>
      <c r="C446" s="350">
        <v>1.6489031678415526E-2</v>
      </c>
      <c r="D446" s="350">
        <v>1.2292634405680338</v>
      </c>
      <c r="E446" s="350">
        <v>0.27726526528306922</v>
      </c>
      <c r="F446" s="350">
        <v>2.6962233713085135E-2</v>
      </c>
      <c r="G446" s="348"/>
      <c r="H446" s="349">
        <f t="shared" si="48"/>
        <v>0</v>
      </c>
      <c r="I446" s="348"/>
      <c r="J446" s="1"/>
      <c r="K446" s="348"/>
      <c r="L446" s="1"/>
      <c r="M446" s="348"/>
      <c r="N446" s="348"/>
      <c r="O446" s="348"/>
      <c r="P446" s="348"/>
      <c r="Q446" s="347"/>
      <c r="R446" s="349">
        <f t="shared" si="56"/>
        <v>0</v>
      </c>
      <c r="S446" s="349">
        <f t="shared" si="49"/>
        <v>0</v>
      </c>
      <c r="T446" s="349">
        <f t="shared" si="50"/>
        <v>0</v>
      </c>
      <c r="U446" s="349">
        <f t="shared" si="51"/>
        <v>0</v>
      </c>
      <c r="V446" s="349">
        <f t="shared" si="52"/>
        <v>0</v>
      </c>
      <c r="W446" s="349">
        <f t="shared" si="53"/>
        <v>0</v>
      </c>
      <c r="X446" s="349">
        <f t="shared" si="54"/>
        <v>0</v>
      </c>
      <c r="Y446" s="349">
        <f t="shared" si="55"/>
        <v>0</v>
      </c>
      <c r="Z446" s="348"/>
      <c r="AA446" s="348"/>
      <c r="AB446" s="348"/>
      <c r="AC446" s="351"/>
      <c r="AD446"/>
      <c r="AE446"/>
      <c r="AF446"/>
    </row>
    <row r="447" spans="1:32" x14ac:dyDescent="0.25">
      <c r="A447" s="348"/>
      <c r="B447" s="350">
        <v>6.2077808411072441E-5</v>
      </c>
      <c r="C447" s="350">
        <v>3.924353041822571E-2</v>
      </c>
      <c r="D447" s="350">
        <v>1.0940014735783141</v>
      </c>
      <c r="E447" s="350">
        <v>0.23990117662231519</v>
      </c>
      <c r="F447" s="350">
        <v>3.3284564041459574E-2</v>
      </c>
      <c r="G447" s="348"/>
      <c r="H447" s="349">
        <f t="shared" si="48"/>
        <v>0</v>
      </c>
      <c r="I447" s="348"/>
      <c r="J447" s="1"/>
      <c r="K447" s="348"/>
      <c r="L447" s="1"/>
      <c r="M447" s="348"/>
      <c r="N447" s="348"/>
      <c r="O447" s="348"/>
      <c r="P447" s="348"/>
      <c r="Q447" s="347"/>
      <c r="R447" s="349">
        <f t="shared" si="56"/>
        <v>0</v>
      </c>
      <c r="S447" s="349">
        <f t="shared" si="49"/>
        <v>0</v>
      </c>
      <c r="T447" s="349">
        <f t="shared" si="50"/>
        <v>0</v>
      </c>
      <c r="U447" s="349">
        <f t="shared" si="51"/>
        <v>0</v>
      </c>
      <c r="V447" s="349">
        <f t="shared" si="52"/>
        <v>0</v>
      </c>
      <c r="W447" s="349">
        <f t="shared" si="53"/>
        <v>0</v>
      </c>
      <c r="X447" s="349">
        <f t="shared" si="54"/>
        <v>0</v>
      </c>
      <c r="Y447" s="349">
        <f t="shared" si="55"/>
        <v>0</v>
      </c>
      <c r="Z447" s="348"/>
      <c r="AA447" s="348"/>
      <c r="AB447" s="348"/>
      <c r="AC447"/>
      <c r="AD447"/>
      <c r="AE447"/>
      <c r="AF447"/>
    </row>
    <row r="448" spans="1:32" x14ac:dyDescent="0.25">
      <c r="A448" s="348"/>
      <c r="B448" s="350">
        <v>2.4941234116183925E-5</v>
      </c>
      <c r="C448" s="350">
        <v>3.1372323740696491E-2</v>
      </c>
      <c r="D448" s="350">
        <v>0.90316647337953204</v>
      </c>
      <c r="E448" s="350">
        <v>0.2374679557865163</v>
      </c>
      <c r="F448" s="350">
        <v>3.692181071406811E-2</v>
      </c>
      <c r="G448" s="348"/>
      <c r="H448" s="349">
        <f t="shared" si="48"/>
        <v>0</v>
      </c>
      <c r="I448" s="348"/>
      <c r="J448" s="1"/>
      <c r="K448" s="348"/>
      <c r="L448" s="1"/>
      <c r="M448" s="348"/>
      <c r="N448" s="348"/>
      <c r="O448" s="348"/>
      <c r="P448" s="348"/>
      <c r="Q448" s="347"/>
      <c r="R448" s="349">
        <f t="shared" si="56"/>
        <v>0</v>
      </c>
      <c r="S448" s="349">
        <f t="shared" si="49"/>
        <v>0</v>
      </c>
      <c r="T448" s="349">
        <f t="shared" si="50"/>
        <v>0</v>
      </c>
      <c r="U448" s="349">
        <f t="shared" si="51"/>
        <v>0</v>
      </c>
      <c r="V448" s="349">
        <f t="shared" si="52"/>
        <v>0</v>
      </c>
      <c r="W448" s="349">
        <f t="shared" si="53"/>
        <v>0</v>
      </c>
      <c r="X448" s="349">
        <f t="shared" si="54"/>
        <v>0</v>
      </c>
      <c r="Y448" s="349">
        <f t="shared" si="55"/>
        <v>0</v>
      </c>
      <c r="Z448" s="348"/>
      <c r="AA448" s="348"/>
      <c r="AB448" s="348"/>
      <c r="AC448" s="351"/>
      <c r="AD448"/>
      <c r="AE448"/>
      <c r="AF448"/>
    </row>
    <row r="449" spans="1:32" x14ac:dyDescent="0.25">
      <c r="A449" s="348"/>
      <c r="B449" s="350">
        <v>5.2990302393440402E-4</v>
      </c>
      <c r="C449" s="350">
        <v>4.0640713815717877E-2</v>
      </c>
      <c r="D449" s="350">
        <v>0.90395976010459045</v>
      </c>
      <c r="E449" s="350">
        <v>0.24869004583267415</v>
      </c>
      <c r="F449" s="350">
        <v>3.7558008708590142E-2</v>
      </c>
      <c r="G449" s="348"/>
      <c r="H449" s="349">
        <f t="shared" ref="H449:H512" si="57">SUMPRODUCT(B449:F449,B$62:F$62)</f>
        <v>0</v>
      </c>
      <c r="I449" s="348"/>
      <c r="J449" s="1"/>
      <c r="K449" s="348"/>
      <c r="L449" s="1"/>
      <c r="M449" s="348"/>
      <c r="N449" s="348"/>
      <c r="O449" s="348"/>
      <c r="P449" s="348"/>
      <c r="Q449" s="347"/>
      <c r="R449" s="349">
        <f t="shared" si="56"/>
        <v>0</v>
      </c>
      <c r="S449" s="349">
        <f t="shared" ref="S449:S512" si="58">SUMPRODUCT($B449:$F449,$K$66:$O$66)</f>
        <v>0</v>
      </c>
      <c r="T449" s="349">
        <f t="shared" ref="T449:T512" si="59">SUMPRODUCT($B449:$F449,$K$67:$O$67)</f>
        <v>0</v>
      </c>
      <c r="U449" s="349">
        <f t="shared" ref="U449:U512" si="60">SUMPRODUCT($B449:$F449,$K$68:$O$68)</f>
        <v>0</v>
      </c>
      <c r="V449" s="349">
        <f t="shared" ref="V449:V512" si="61">SUMPRODUCT($B449:$F449,$K$69:$O$69)</f>
        <v>0</v>
      </c>
      <c r="W449" s="349">
        <f t="shared" ref="W449:W512" si="62">SUMPRODUCT($B449:$F449,$K$70:$O$70)</f>
        <v>0</v>
      </c>
      <c r="X449" s="349">
        <f t="shared" ref="X449:X512" si="63">SUMPRODUCT($B449:$F449,$K$71:$O$71)</f>
        <v>0</v>
      </c>
      <c r="Y449" s="349">
        <f t="shared" ref="Y449:Y512" si="64">SUMPRODUCT($B449:$F449,$K$72:$O$72)</f>
        <v>0</v>
      </c>
      <c r="Z449" s="348"/>
      <c r="AA449" s="348"/>
      <c r="AB449" s="348"/>
      <c r="AC449" s="351"/>
      <c r="AD449"/>
      <c r="AE449"/>
      <c r="AF449"/>
    </row>
    <row r="450" spans="1:32" x14ac:dyDescent="0.25">
      <c r="A450" s="348"/>
      <c r="B450" s="350">
        <v>1.2176191732544491E-3</v>
      </c>
      <c r="C450" s="350">
        <v>2.5398223726503764E-2</v>
      </c>
      <c r="D450" s="350">
        <v>0.7806066421085972</v>
      </c>
      <c r="E450" s="350">
        <v>0.25668792086278852</v>
      </c>
      <c r="F450" s="350">
        <v>4.2358009390963139E-2</v>
      </c>
      <c r="G450" s="348"/>
      <c r="H450" s="349">
        <f t="shared" si="57"/>
        <v>0</v>
      </c>
      <c r="I450" s="348"/>
      <c r="J450" s="1"/>
      <c r="K450" s="348"/>
      <c r="L450" s="1"/>
      <c r="M450" s="348"/>
      <c r="N450" s="348"/>
      <c r="O450" s="348"/>
      <c r="P450" s="348"/>
      <c r="Q450" s="347"/>
      <c r="R450" s="349">
        <f t="shared" ref="R450:R513" si="65">SUMPRODUCT(B450:F450,K$65:O$65)</f>
        <v>0</v>
      </c>
      <c r="S450" s="349">
        <f t="shared" si="58"/>
        <v>0</v>
      </c>
      <c r="T450" s="349">
        <f t="shared" si="59"/>
        <v>0</v>
      </c>
      <c r="U450" s="349">
        <f t="shared" si="60"/>
        <v>0</v>
      </c>
      <c r="V450" s="349">
        <f t="shared" si="61"/>
        <v>0</v>
      </c>
      <c r="W450" s="349">
        <f t="shared" si="62"/>
        <v>0</v>
      </c>
      <c r="X450" s="349">
        <f t="shared" si="63"/>
        <v>0</v>
      </c>
      <c r="Y450" s="349">
        <f t="shared" si="64"/>
        <v>0</v>
      </c>
      <c r="Z450" s="348"/>
      <c r="AA450" s="348"/>
      <c r="AB450" s="348"/>
      <c r="AC450" s="351"/>
      <c r="AD450"/>
      <c r="AE450"/>
      <c r="AF450"/>
    </row>
    <row r="451" spans="1:32" x14ac:dyDescent="0.25">
      <c r="A451" s="348"/>
      <c r="B451" s="350">
        <v>1.2935087859006611E-7</v>
      </c>
      <c r="C451" s="350">
        <v>2.9457825184298909E-2</v>
      </c>
      <c r="D451" s="350">
        <v>0.89371060116608902</v>
      </c>
      <c r="E451" s="350">
        <v>0.23677817897030343</v>
      </c>
      <c r="F451" s="350">
        <v>3.7099701010764777E-2</v>
      </c>
      <c r="G451" s="348"/>
      <c r="H451" s="349">
        <f t="shared" si="57"/>
        <v>0</v>
      </c>
      <c r="I451" s="348"/>
      <c r="J451" s="1"/>
      <c r="K451" s="348"/>
      <c r="L451" s="1"/>
      <c r="M451" s="348"/>
      <c r="N451" s="348"/>
      <c r="O451" s="348"/>
      <c r="P451" s="348"/>
      <c r="Q451" s="347"/>
      <c r="R451" s="349">
        <f t="shared" si="65"/>
        <v>0</v>
      </c>
      <c r="S451" s="349">
        <f t="shared" si="58"/>
        <v>0</v>
      </c>
      <c r="T451" s="349">
        <f t="shared" si="59"/>
        <v>0</v>
      </c>
      <c r="U451" s="349">
        <f t="shared" si="60"/>
        <v>0</v>
      </c>
      <c r="V451" s="349">
        <f t="shared" si="61"/>
        <v>0</v>
      </c>
      <c r="W451" s="349">
        <f t="shared" si="62"/>
        <v>0</v>
      </c>
      <c r="X451" s="349">
        <f t="shared" si="63"/>
        <v>0</v>
      </c>
      <c r="Y451" s="349">
        <f t="shared" si="64"/>
        <v>0</v>
      </c>
      <c r="Z451" s="348"/>
      <c r="AA451" s="348"/>
      <c r="AB451" s="348"/>
      <c r="AC451" s="351"/>
      <c r="AD451"/>
      <c r="AE451"/>
      <c r="AF451"/>
    </row>
    <row r="452" spans="1:32" x14ac:dyDescent="0.25">
      <c r="A452" s="348"/>
      <c r="B452" s="350">
        <v>5.2990302393432888E-4</v>
      </c>
      <c r="C452" s="350">
        <v>4.0640713815718259E-2</v>
      </c>
      <c r="D452" s="350">
        <v>0.90395976010460721</v>
      </c>
      <c r="E452" s="350">
        <v>0.24869004583267282</v>
      </c>
      <c r="F452" s="350">
        <v>3.755800870858967E-2</v>
      </c>
      <c r="G452" s="348"/>
      <c r="H452" s="349">
        <f t="shared" si="57"/>
        <v>0</v>
      </c>
      <c r="I452" s="348"/>
      <c r="J452" s="1"/>
      <c r="K452" s="348"/>
      <c r="L452" s="1"/>
      <c r="M452" s="348"/>
      <c r="N452" s="348"/>
      <c r="O452" s="348"/>
      <c r="P452" s="348"/>
      <c r="Q452" s="347"/>
      <c r="R452" s="349">
        <f t="shared" si="65"/>
        <v>0</v>
      </c>
      <c r="S452" s="349">
        <f t="shared" si="58"/>
        <v>0</v>
      </c>
      <c r="T452" s="349">
        <f t="shared" si="59"/>
        <v>0</v>
      </c>
      <c r="U452" s="349">
        <f t="shared" si="60"/>
        <v>0</v>
      </c>
      <c r="V452" s="349">
        <f t="shared" si="61"/>
        <v>0</v>
      </c>
      <c r="W452" s="349">
        <f t="shared" si="62"/>
        <v>0</v>
      </c>
      <c r="X452" s="349">
        <f t="shared" si="63"/>
        <v>0</v>
      </c>
      <c r="Y452" s="349">
        <f t="shared" si="64"/>
        <v>0</v>
      </c>
      <c r="Z452" s="348"/>
      <c r="AA452" s="348"/>
      <c r="AB452" s="348"/>
      <c r="AC452" s="351"/>
      <c r="AD452"/>
      <c r="AE452"/>
      <c r="AF452"/>
    </row>
    <row r="453" spans="1:32" x14ac:dyDescent="0.25">
      <c r="A453" s="348"/>
      <c r="B453" s="350">
        <v>2.8055268453865481E-3</v>
      </c>
      <c r="C453" s="350">
        <v>-5.0743246900793989E-3</v>
      </c>
      <c r="D453" s="350">
        <v>0.55905627216359755</v>
      </c>
      <c r="E453" s="350">
        <v>0.27717003514025895</v>
      </c>
      <c r="F453" s="350">
        <v>5.1538884559657543E-2</v>
      </c>
      <c r="G453" s="348"/>
      <c r="H453" s="349">
        <f t="shared" si="57"/>
        <v>0</v>
      </c>
      <c r="I453" s="348"/>
      <c r="J453" s="1"/>
      <c r="K453" s="348"/>
      <c r="L453" s="1"/>
      <c r="M453" s="348"/>
      <c r="N453" s="348"/>
      <c r="O453" s="348"/>
      <c r="P453" s="348"/>
      <c r="Q453" s="347"/>
      <c r="R453" s="349">
        <f t="shared" si="65"/>
        <v>0</v>
      </c>
      <c r="S453" s="349">
        <f t="shared" si="58"/>
        <v>0</v>
      </c>
      <c r="T453" s="349">
        <f t="shared" si="59"/>
        <v>0</v>
      </c>
      <c r="U453" s="349">
        <f t="shared" si="60"/>
        <v>0</v>
      </c>
      <c r="V453" s="349">
        <f t="shared" si="61"/>
        <v>0</v>
      </c>
      <c r="W453" s="349">
        <f t="shared" si="62"/>
        <v>0</v>
      </c>
      <c r="X453" s="349">
        <f t="shared" si="63"/>
        <v>0</v>
      </c>
      <c r="Y453" s="349">
        <f t="shared" si="64"/>
        <v>0</v>
      </c>
      <c r="Z453" s="348"/>
      <c r="AA453" s="348"/>
      <c r="AB453" s="348"/>
      <c r="AC453" s="351"/>
      <c r="AD453"/>
      <c r="AE453"/>
      <c r="AF453"/>
    </row>
    <row r="454" spans="1:32" x14ac:dyDescent="0.25">
      <c r="A454" s="348"/>
      <c r="B454" s="350">
        <v>4.564608914569751E-3</v>
      </c>
      <c r="C454" s="350">
        <v>-6.6044359312336719E-4</v>
      </c>
      <c r="D454" s="350">
        <v>0.17762150353004746</v>
      </c>
      <c r="E454" s="350">
        <v>0.29709736723159269</v>
      </c>
      <c r="F454" s="350">
        <v>6.1732747137679671E-2</v>
      </c>
      <c r="G454" s="348"/>
      <c r="H454" s="349">
        <f t="shared" si="57"/>
        <v>0</v>
      </c>
      <c r="I454" s="348"/>
      <c r="J454" s="1"/>
      <c r="K454" s="348"/>
      <c r="L454" s="1"/>
      <c r="M454" s="348"/>
      <c r="N454" s="348"/>
      <c r="O454" s="348"/>
      <c r="P454" s="348"/>
      <c r="Q454" s="347"/>
      <c r="R454" s="349">
        <f t="shared" si="65"/>
        <v>0</v>
      </c>
      <c r="S454" s="349">
        <f t="shared" si="58"/>
        <v>0</v>
      </c>
      <c r="T454" s="349">
        <f t="shared" si="59"/>
        <v>0</v>
      </c>
      <c r="U454" s="349">
        <f t="shared" si="60"/>
        <v>0</v>
      </c>
      <c r="V454" s="349">
        <f t="shared" si="61"/>
        <v>0</v>
      </c>
      <c r="W454" s="349">
        <f t="shared" si="62"/>
        <v>0</v>
      </c>
      <c r="X454" s="349">
        <f t="shared" si="63"/>
        <v>0</v>
      </c>
      <c r="Y454" s="349">
        <f t="shared" si="64"/>
        <v>0</v>
      </c>
      <c r="Z454" s="348"/>
      <c r="AA454" s="348"/>
      <c r="AB454" s="348"/>
      <c r="AC454" s="351"/>
      <c r="AD454"/>
      <c r="AE454"/>
      <c r="AF454"/>
    </row>
    <row r="455" spans="1:32" x14ac:dyDescent="0.25">
      <c r="A455" s="348"/>
      <c r="B455" s="350"/>
      <c r="C455" s="350">
        <v>4.1300946956525926E-2</v>
      </c>
      <c r="D455" s="350">
        <v>0.89539465290130971</v>
      </c>
      <c r="E455" s="350">
        <v>0.23109009062582056</v>
      </c>
      <c r="F455" s="350">
        <v>3.7211417179563187E-2</v>
      </c>
      <c r="G455" s="348"/>
      <c r="H455" s="349">
        <f t="shared" si="57"/>
        <v>0</v>
      </c>
      <c r="I455" s="348"/>
      <c r="J455" s="1"/>
      <c r="K455" s="348"/>
      <c r="L455" s="1"/>
      <c r="M455" s="348"/>
      <c r="N455" s="348"/>
      <c r="O455" s="348"/>
      <c r="P455" s="348"/>
      <c r="Q455" s="347"/>
      <c r="R455" s="349">
        <f t="shared" si="65"/>
        <v>0</v>
      </c>
      <c r="S455" s="349">
        <f t="shared" si="58"/>
        <v>0</v>
      </c>
      <c r="T455" s="349">
        <f t="shared" si="59"/>
        <v>0</v>
      </c>
      <c r="U455" s="349">
        <f t="shared" si="60"/>
        <v>0</v>
      </c>
      <c r="V455" s="349">
        <f t="shared" si="61"/>
        <v>0</v>
      </c>
      <c r="W455" s="349">
        <f t="shared" si="62"/>
        <v>0</v>
      </c>
      <c r="X455" s="349">
        <f t="shared" si="63"/>
        <v>0</v>
      </c>
      <c r="Y455" s="349">
        <f t="shared" si="64"/>
        <v>0</v>
      </c>
      <c r="Z455" s="348"/>
      <c r="AA455" s="348"/>
      <c r="AB455" s="348"/>
      <c r="AC455" s="351"/>
      <c r="AD455"/>
      <c r="AE455"/>
      <c r="AF455"/>
    </row>
    <row r="456" spans="1:32" x14ac:dyDescent="0.25">
      <c r="A456" s="348"/>
      <c r="B456" s="350"/>
      <c r="C456" s="350">
        <v>3.8905428488347556E-2</v>
      </c>
      <c r="D456" s="350">
        <v>0.87937436844807992</v>
      </c>
      <c r="E456" s="350">
        <v>0.23270578138007048</v>
      </c>
      <c r="F456" s="350">
        <v>3.738781446860398E-2</v>
      </c>
      <c r="G456" s="348"/>
      <c r="H456" s="349">
        <f t="shared" si="57"/>
        <v>0</v>
      </c>
      <c r="I456" s="348"/>
      <c r="J456" s="1"/>
      <c r="K456" s="348"/>
      <c r="L456" s="1"/>
      <c r="M456" s="348"/>
      <c r="N456" s="348"/>
      <c r="O456" s="348"/>
      <c r="P456" s="348"/>
      <c r="Q456" s="347"/>
      <c r="R456" s="349">
        <f t="shared" si="65"/>
        <v>0</v>
      </c>
      <c r="S456" s="349">
        <f t="shared" si="58"/>
        <v>0</v>
      </c>
      <c r="T456" s="349">
        <f t="shared" si="59"/>
        <v>0</v>
      </c>
      <c r="U456" s="349">
        <f t="shared" si="60"/>
        <v>0</v>
      </c>
      <c r="V456" s="349">
        <f t="shared" si="61"/>
        <v>0</v>
      </c>
      <c r="W456" s="349">
        <f t="shared" si="62"/>
        <v>0</v>
      </c>
      <c r="X456" s="349">
        <f t="shared" si="63"/>
        <v>0</v>
      </c>
      <c r="Y456" s="349">
        <f t="shared" si="64"/>
        <v>0</v>
      </c>
      <c r="Z456" s="348"/>
      <c r="AA456" s="348"/>
      <c r="AB456" s="348"/>
      <c r="AC456" s="351"/>
      <c r="AD456"/>
      <c r="AE456"/>
      <c r="AF456"/>
    </row>
    <row r="457" spans="1:32" x14ac:dyDescent="0.25">
      <c r="A457" s="348"/>
      <c r="B457" s="350">
        <v>4.075261971831271E-3</v>
      </c>
      <c r="C457" s="350">
        <v>-6.1491297078836694E-2</v>
      </c>
      <c r="D457" s="350">
        <v>0.63317428522950414</v>
      </c>
      <c r="E457" s="350">
        <v>0.30296041018641173</v>
      </c>
      <c r="F457" s="350">
        <v>5.4765485514839042E-2</v>
      </c>
      <c r="G457" s="348"/>
      <c r="H457" s="349">
        <f t="shared" si="57"/>
        <v>0</v>
      </c>
      <c r="I457" s="348"/>
      <c r="J457" s="1"/>
      <c r="K457" s="348"/>
      <c r="L457" s="1"/>
      <c r="M457" s="348"/>
      <c r="N457" s="348"/>
      <c r="O457" s="348"/>
      <c r="P457" s="348"/>
      <c r="Q457" s="347"/>
      <c r="R457" s="349">
        <f t="shared" si="65"/>
        <v>0</v>
      </c>
      <c r="S457" s="349">
        <f t="shared" si="58"/>
        <v>0</v>
      </c>
      <c r="T457" s="349">
        <f t="shared" si="59"/>
        <v>0</v>
      </c>
      <c r="U457" s="349">
        <f t="shared" si="60"/>
        <v>0</v>
      </c>
      <c r="V457" s="349">
        <f t="shared" si="61"/>
        <v>0</v>
      </c>
      <c r="W457" s="349">
        <f t="shared" si="62"/>
        <v>0</v>
      </c>
      <c r="X457" s="349">
        <f t="shared" si="63"/>
        <v>0</v>
      </c>
      <c r="Y457" s="349">
        <f t="shared" si="64"/>
        <v>0</v>
      </c>
      <c r="Z457" s="348"/>
      <c r="AA457" s="348"/>
      <c r="AB457" s="348"/>
      <c r="AC457" s="351"/>
      <c r="AD457"/>
      <c r="AE457"/>
      <c r="AF457"/>
    </row>
    <row r="458" spans="1:32" x14ac:dyDescent="0.25">
      <c r="A458" s="348"/>
      <c r="B458" s="350">
        <v>1.5844656600429178E-5</v>
      </c>
      <c r="C458" s="350">
        <v>3.1147440075301354E-2</v>
      </c>
      <c r="D458" s="350">
        <v>0.90271971146453089</v>
      </c>
      <c r="E458" s="350">
        <v>0.23724599755422715</v>
      </c>
      <c r="F458" s="350">
        <v>3.6919921116702351E-2</v>
      </c>
      <c r="G458" s="348"/>
      <c r="H458" s="349">
        <f t="shared" si="57"/>
        <v>0</v>
      </c>
      <c r="I458" s="348"/>
      <c r="J458" s="1"/>
      <c r="K458" s="348"/>
      <c r="L458" s="1"/>
      <c r="M458" s="348"/>
      <c r="N458" s="348"/>
      <c r="O458" s="348"/>
      <c r="P458" s="348"/>
      <c r="Q458" s="347"/>
      <c r="R458" s="349">
        <f t="shared" si="65"/>
        <v>0</v>
      </c>
      <c r="S458" s="349">
        <f t="shared" si="58"/>
        <v>0</v>
      </c>
      <c r="T458" s="349">
        <f t="shared" si="59"/>
        <v>0</v>
      </c>
      <c r="U458" s="349">
        <f t="shared" si="60"/>
        <v>0</v>
      </c>
      <c r="V458" s="349">
        <f t="shared" si="61"/>
        <v>0</v>
      </c>
      <c r="W458" s="349">
        <f t="shared" si="62"/>
        <v>0</v>
      </c>
      <c r="X458" s="349">
        <f t="shared" si="63"/>
        <v>0</v>
      </c>
      <c r="Y458" s="349">
        <f t="shared" si="64"/>
        <v>0</v>
      </c>
      <c r="Z458" s="348"/>
      <c r="AA458" s="348"/>
      <c r="AB458" s="348"/>
      <c r="AC458" s="351"/>
      <c r="AD458"/>
      <c r="AE458"/>
      <c r="AF458"/>
    </row>
    <row r="459" spans="1:32" x14ac:dyDescent="0.25">
      <c r="A459" s="348"/>
      <c r="B459" s="350"/>
      <c r="C459" s="350">
        <v>2.9925942042575308E-2</v>
      </c>
      <c r="D459" s="350">
        <v>0.89491595964111736</v>
      </c>
      <c r="E459" s="350">
        <v>0.2367491249371802</v>
      </c>
      <c r="F459" s="350">
        <v>3.7071258762950129E-2</v>
      </c>
      <c r="G459" s="348"/>
      <c r="H459" s="349">
        <f t="shared" si="57"/>
        <v>0</v>
      </c>
      <c r="I459" s="348"/>
      <c r="J459" s="1"/>
      <c r="K459" s="348"/>
      <c r="L459" s="1"/>
      <c r="M459" s="348"/>
      <c r="N459" s="348"/>
      <c r="O459" s="348"/>
      <c r="P459" s="348"/>
      <c r="Q459" s="347"/>
      <c r="R459" s="349">
        <f t="shared" si="65"/>
        <v>0</v>
      </c>
      <c r="S459" s="349">
        <f t="shared" si="58"/>
        <v>0</v>
      </c>
      <c r="T459" s="349">
        <f t="shared" si="59"/>
        <v>0</v>
      </c>
      <c r="U459" s="349">
        <f t="shared" si="60"/>
        <v>0</v>
      </c>
      <c r="V459" s="349">
        <f t="shared" si="61"/>
        <v>0</v>
      </c>
      <c r="W459" s="349">
        <f t="shared" si="62"/>
        <v>0</v>
      </c>
      <c r="X459" s="349">
        <f t="shared" si="63"/>
        <v>0</v>
      </c>
      <c r="Y459" s="349">
        <f t="shared" si="64"/>
        <v>0</v>
      </c>
      <c r="Z459" s="348"/>
      <c r="AA459" s="348"/>
      <c r="AB459" s="348"/>
      <c r="AC459" s="351"/>
      <c r="AD459"/>
      <c r="AE459"/>
      <c r="AF459"/>
    </row>
    <row r="460" spans="1:32" x14ac:dyDescent="0.25">
      <c r="A460" s="348"/>
      <c r="B460" s="350"/>
      <c r="C460" s="350">
        <v>4.128589356812902E-2</v>
      </c>
      <c r="D460" s="350">
        <v>0.89441488720253448</v>
      </c>
      <c r="E460" s="350">
        <v>0.23156424483511417</v>
      </c>
      <c r="F460" s="350">
        <v>3.7152240705572048E-2</v>
      </c>
      <c r="G460" s="348"/>
      <c r="H460" s="349">
        <f t="shared" si="57"/>
        <v>0</v>
      </c>
      <c r="I460" s="348"/>
      <c r="J460" s="1"/>
      <c r="K460" s="348"/>
      <c r="L460" s="1"/>
      <c r="M460" s="348"/>
      <c r="N460" s="348"/>
      <c r="O460" s="348"/>
      <c r="P460" s="348"/>
      <c r="Q460" s="347"/>
      <c r="R460" s="349">
        <f t="shared" si="65"/>
        <v>0</v>
      </c>
      <c r="S460" s="349">
        <f t="shared" si="58"/>
        <v>0</v>
      </c>
      <c r="T460" s="349">
        <f t="shared" si="59"/>
        <v>0</v>
      </c>
      <c r="U460" s="349">
        <f t="shared" si="60"/>
        <v>0</v>
      </c>
      <c r="V460" s="349">
        <f t="shared" si="61"/>
        <v>0</v>
      </c>
      <c r="W460" s="349">
        <f t="shared" si="62"/>
        <v>0</v>
      </c>
      <c r="X460" s="349">
        <f t="shared" si="63"/>
        <v>0</v>
      </c>
      <c r="Y460" s="349">
        <f t="shared" si="64"/>
        <v>0</v>
      </c>
      <c r="Z460" s="348"/>
      <c r="AA460" s="348"/>
      <c r="AB460" s="348"/>
      <c r="AC460" s="351"/>
      <c r="AD460"/>
      <c r="AE460"/>
      <c r="AF460"/>
    </row>
    <row r="461" spans="1:32" x14ac:dyDescent="0.25">
      <c r="A461" s="348"/>
      <c r="B461" s="350">
        <v>1.6858309401297392E-3</v>
      </c>
      <c r="C461" s="350">
        <v>3.8430006923181201E-2</v>
      </c>
      <c r="D461" s="350">
        <v>0.97437409526501606</v>
      </c>
      <c r="E461" s="350">
        <v>0.27387240423205389</v>
      </c>
      <c r="F461" s="350">
        <v>3.8697651589145052E-2</v>
      </c>
      <c r="G461" s="348"/>
      <c r="H461" s="349">
        <f t="shared" si="57"/>
        <v>0</v>
      </c>
      <c r="I461" s="348"/>
      <c r="J461" s="1"/>
      <c r="K461" s="348"/>
      <c r="L461" s="1"/>
      <c r="M461" s="348"/>
      <c r="N461" s="348"/>
      <c r="O461" s="348"/>
      <c r="P461" s="348"/>
      <c r="Q461" s="347"/>
      <c r="R461" s="349">
        <f t="shared" si="65"/>
        <v>0</v>
      </c>
      <c r="S461" s="349">
        <f t="shared" si="58"/>
        <v>0</v>
      </c>
      <c r="T461" s="349">
        <f t="shared" si="59"/>
        <v>0</v>
      </c>
      <c r="U461" s="349">
        <f t="shared" si="60"/>
        <v>0</v>
      </c>
      <c r="V461" s="349">
        <f t="shared" si="61"/>
        <v>0</v>
      </c>
      <c r="W461" s="349">
        <f t="shared" si="62"/>
        <v>0</v>
      </c>
      <c r="X461" s="349">
        <f t="shared" si="63"/>
        <v>0</v>
      </c>
      <c r="Y461" s="349">
        <f t="shared" si="64"/>
        <v>0</v>
      </c>
      <c r="Z461" s="348"/>
      <c r="AA461" s="348"/>
      <c r="AB461" s="348"/>
      <c r="AC461" s="351"/>
      <c r="AD461"/>
      <c r="AE461"/>
      <c r="AF461"/>
    </row>
    <row r="462" spans="1:32" x14ac:dyDescent="0.25">
      <c r="A462" s="348"/>
      <c r="B462" s="350">
        <v>4.5646089145698204E-3</v>
      </c>
      <c r="C462" s="350">
        <v>-6.6044359312311923E-4</v>
      </c>
      <c r="D462" s="350">
        <v>0.17762150353002665</v>
      </c>
      <c r="E462" s="350">
        <v>0.29709736723159352</v>
      </c>
      <c r="F462" s="350">
        <v>6.1732747137680122E-2</v>
      </c>
      <c r="G462" s="348"/>
      <c r="H462" s="349">
        <f t="shared" si="57"/>
        <v>0</v>
      </c>
      <c r="I462" s="348"/>
      <c r="J462" s="1"/>
      <c r="K462" s="348"/>
      <c r="L462" s="1"/>
      <c r="M462" s="348"/>
      <c r="N462" s="348"/>
      <c r="O462" s="348"/>
      <c r="P462" s="348"/>
      <c r="Q462" s="347"/>
      <c r="R462" s="349">
        <f t="shared" si="65"/>
        <v>0</v>
      </c>
      <c r="S462" s="349">
        <f t="shared" si="58"/>
        <v>0</v>
      </c>
      <c r="T462" s="349">
        <f t="shared" si="59"/>
        <v>0</v>
      </c>
      <c r="U462" s="349">
        <f t="shared" si="60"/>
        <v>0</v>
      </c>
      <c r="V462" s="349">
        <f t="shared" si="61"/>
        <v>0</v>
      </c>
      <c r="W462" s="349">
        <f t="shared" si="62"/>
        <v>0</v>
      </c>
      <c r="X462" s="349">
        <f t="shared" si="63"/>
        <v>0</v>
      </c>
      <c r="Y462" s="349">
        <f t="shared" si="64"/>
        <v>0</v>
      </c>
      <c r="Z462" s="348"/>
      <c r="AA462" s="348"/>
      <c r="AB462" s="348"/>
      <c r="AC462" s="351"/>
      <c r="AD462"/>
      <c r="AE462"/>
      <c r="AF462"/>
    </row>
    <row r="463" spans="1:32" x14ac:dyDescent="0.25">
      <c r="A463" s="348"/>
      <c r="B463" s="350"/>
      <c r="C463" s="350">
        <v>2.9459251112579628E-2</v>
      </c>
      <c r="D463" s="350">
        <v>0.8937259913777682</v>
      </c>
      <c r="E463" s="350">
        <v>0.23677560484178697</v>
      </c>
      <c r="F463" s="350">
        <v>3.7099066314272393E-2</v>
      </c>
      <c r="G463" s="348"/>
      <c r="H463" s="349">
        <f t="shared" si="57"/>
        <v>0</v>
      </c>
      <c r="I463" s="348"/>
      <c r="J463" s="1"/>
      <c r="K463" s="348"/>
      <c r="L463" s="1"/>
      <c r="M463" s="348"/>
      <c r="N463" s="348"/>
      <c r="O463" s="348"/>
      <c r="P463" s="348"/>
      <c r="Q463" s="347"/>
      <c r="R463" s="349">
        <f t="shared" si="65"/>
        <v>0</v>
      </c>
      <c r="S463" s="349">
        <f t="shared" si="58"/>
        <v>0</v>
      </c>
      <c r="T463" s="349">
        <f t="shared" si="59"/>
        <v>0</v>
      </c>
      <c r="U463" s="349">
        <f t="shared" si="60"/>
        <v>0</v>
      </c>
      <c r="V463" s="349">
        <f t="shared" si="61"/>
        <v>0</v>
      </c>
      <c r="W463" s="349">
        <f t="shared" si="62"/>
        <v>0</v>
      </c>
      <c r="X463" s="349">
        <f t="shared" si="63"/>
        <v>0</v>
      </c>
      <c r="Y463" s="349">
        <f t="shared" si="64"/>
        <v>0</v>
      </c>
      <c r="Z463" s="348"/>
      <c r="AA463" s="348"/>
      <c r="AB463" s="348"/>
      <c r="AC463" s="351"/>
      <c r="AD463"/>
      <c r="AE463"/>
      <c r="AF463"/>
    </row>
    <row r="464" spans="1:32" x14ac:dyDescent="0.25">
      <c r="A464" s="348"/>
      <c r="B464" s="350">
        <v>3.0829382088285828E-4</v>
      </c>
      <c r="C464" s="350">
        <v>2.6655682753015979E-2</v>
      </c>
      <c r="D464" s="350">
        <v>1.1869205124300575</v>
      </c>
      <c r="E464" s="350">
        <v>0.27078333124232146</v>
      </c>
      <c r="F464" s="350">
        <v>2.7580980187175291E-2</v>
      </c>
      <c r="G464" s="348"/>
      <c r="H464" s="349">
        <f t="shared" si="57"/>
        <v>0</v>
      </c>
      <c r="I464" s="348"/>
      <c r="J464" s="1"/>
      <c r="K464" s="348"/>
      <c r="L464" s="1"/>
      <c r="M464" s="348"/>
      <c r="N464" s="348"/>
      <c r="O464" s="348"/>
      <c r="P464" s="348"/>
      <c r="Q464" s="347"/>
      <c r="R464" s="349">
        <f t="shared" si="65"/>
        <v>0</v>
      </c>
      <c r="S464" s="349">
        <f t="shared" si="58"/>
        <v>0</v>
      </c>
      <c r="T464" s="349">
        <f t="shared" si="59"/>
        <v>0</v>
      </c>
      <c r="U464" s="349">
        <f t="shared" si="60"/>
        <v>0</v>
      </c>
      <c r="V464" s="349">
        <f t="shared" si="61"/>
        <v>0</v>
      </c>
      <c r="W464" s="349">
        <f t="shared" si="62"/>
        <v>0</v>
      </c>
      <c r="X464" s="349">
        <f t="shared" si="63"/>
        <v>0</v>
      </c>
      <c r="Y464" s="349">
        <f t="shared" si="64"/>
        <v>0</v>
      </c>
      <c r="Z464" s="348"/>
      <c r="AA464" s="348"/>
      <c r="AB464" s="348"/>
      <c r="AC464" s="351"/>
      <c r="AD464"/>
      <c r="AE464"/>
      <c r="AF464"/>
    </row>
    <row r="465" spans="1:32" x14ac:dyDescent="0.25">
      <c r="A465" s="348"/>
      <c r="B465" s="350">
        <v>6.9832187977451133E-3</v>
      </c>
      <c r="C465" s="350">
        <v>4.3927308812954154E-2</v>
      </c>
      <c r="D465" s="350"/>
      <c r="E465" s="350">
        <v>0.34258220991261035</v>
      </c>
      <c r="F465" s="350">
        <v>6.6112207075763041E-2</v>
      </c>
      <c r="G465" s="348"/>
      <c r="H465" s="349">
        <f t="shared" si="57"/>
        <v>0</v>
      </c>
      <c r="I465" s="348"/>
      <c r="J465" s="1"/>
      <c r="K465" s="348"/>
      <c r="L465" s="1"/>
      <c r="M465" s="348"/>
      <c r="N465" s="348"/>
      <c r="O465" s="348"/>
      <c r="P465" s="348"/>
      <c r="Q465" s="347"/>
      <c r="R465" s="349">
        <f t="shared" si="65"/>
        <v>0</v>
      </c>
      <c r="S465" s="349">
        <f t="shared" si="58"/>
        <v>0</v>
      </c>
      <c r="T465" s="349">
        <f t="shared" si="59"/>
        <v>0</v>
      </c>
      <c r="U465" s="349">
        <f t="shared" si="60"/>
        <v>0</v>
      </c>
      <c r="V465" s="349">
        <f t="shared" si="61"/>
        <v>0</v>
      </c>
      <c r="W465" s="349">
        <f t="shared" si="62"/>
        <v>0</v>
      </c>
      <c r="X465" s="349">
        <f t="shared" si="63"/>
        <v>0</v>
      </c>
      <c r="Y465" s="349">
        <f t="shared" si="64"/>
        <v>0</v>
      </c>
      <c r="Z465" s="348"/>
      <c r="AA465" s="348"/>
      <c r="AB465" s="348"/>
      <c r="AC465" s="351"/>
      <c r="AD465"/>
      <c r="AE465"/>
      <c r="AF465"/>
    </row>
    <row r="466" spans="1:32" x14ac:dyDescent="0.25">
      <c r="A466" s="348"/>
      <c r="B466" s="350"/>
      <c r="C466" s="350">
        <v>4.0501130692345913E-2</v>
      </c>
      <c r="D466" s="350">
        <v>0.85953618234013007</v>
      </c>
      <c r="E466" s="350">
        <v>0.2311234452071963</v>
      </c>
      <c r="F466" s="350">
        <v>3.7774188742167994E-2</v>
      </c>
      <c r="G466" s="348"/>
      <c r="H466" s="349">
        <f t="shared" si="57"/>
        <v>0</v>
      </c>
      <c r="I466" s="348"/>
      <c r="J466" s="1"/>
      <c r="K466" s="348"/>
      <c r="L466" s="1"/>
      <c r="M466" s="348"/>
      <c r="N466" s="348"/>
      <c r="O466" s="348"/>
      <c r="P466" s="348"/>
      <c r="Q466" s="347"/>
      <c r="R466" s="349">
        <f t="shared" si="65"/>
        <v>0</v>
      </c>
      <c r="S466" s="349">
        <f t="shared" si="58"/>
        <v>0</v>
      </c>
      <c r="T466" s="349">
        <f t="shared" si="59"/>
        <v>0</v>
      </c>
      <c r="U466" s="349">
        <f t="shared" si="60"/>
        <v>0</v>
      </c>
      <c r="V466" s="349">
        <f t="shared" si="61"/>
        <v>0</v>
      </c>
      <c r="W466" s="349">
        <f t="shared" si="62"/>
        <v>0</v>
      </c>
      <c r="X466" s="349">
        <f t="shared" si="63"/>
        <v>0</v>
      </c>
      <c r="Y466" s="349">
        <f t="shared" si="64"/>
        <v>0</v>
      </c>
      <c r="Z466" s="348"/>
      <c r="AA466" s="348"/>
      <c r="AB466" s="348"/>
      <c r="AC466" s="351"/>
      <c r="AD466"/>
      <c r="AE466"/>
      <c r="AF466"/>
    </row>
    <row r="467" spans="1:32" x14ac:dyDescent="0.25">
      <c r="A467" s="348"/>
      <c r="B467" s="350">
        <v>7.891775483211208E-2</v>
      </c>
      <c r="C467" s="350">
        <v>-5.9822876958020146</v>
      </c>
      <c r="D467" s="350">
        <v>2.7093151342429973</v>
      </c>
      <c r="E467" s="350">
        <v>2.1229736115847584</v>
      </c>
      <c r="F467" s="350">
        <v>0.19675368911077051</v>
      </c>
      <c r="G467" s="348"/>
      <c r="H467" s="349">
        <f t="shared" si="57"/>
        <v>0</v>
      </c>
      <c r="I467" s="348"/>
      <c r="J467" s="1"/>
      <c r="K467" s="348"/>
      <c r="L467" s="1"/>
      <c r="M467" s="348"/>
      <c r="N467" s="348"/>
      <c r="O467" s="348"/>
      <c r="P467" s="348"/>
      <c r="Q467" s="347"/>
      <c r="R467" s="349">
        <f t="shared" si="65"/>
        <v>0</v>
      </c>
      <c r="S467" s="349">
        <f t="shared" si="58"/>
        <v>0</v>
      </c>
      <c r="T467" s="349">
        <f t="shared" si="59"/>
        <v>0</v>
      </c>
      <c r="U467" s="349">
        <f t="shared" si="60"/>
        <v>0</v>
      </c>
      <c r="V467" s="349">
        <f t="shared" si="61"/>
        <v>0</v>
      </c>
      <c r="W467" s="349">
        <f t="shared" si="62"/>
        <v>0</v>
      </c>
      <c r="X467" s="349">
        <f t="shared" si="63"/>
        <v>0</v>
      </c>
      <c r="Y467" s="349">
        <f t="shared" si="64"/>
        <v>0</v>
      </c>
      <c r="Z467" s="348"/>
      <c r="AA467" s="348"/>
      <c r="AB467" s="348"/>
      <c r="AC467" s="351"/>
      <c r="AD467"/>
      <c r="AE467"/>
      <c r="AF467"/>
    </row>
    <row r="468" spans="1:32" x14ac:dyDescent="0.25">
      <c r="A468" s="348"/>
      <c r="B468" s="350">
        <v>2.2448318362910838E-3</v>
      </c>
      <c r="C468" s="350">
        <v>1.2704109893835356E-2</v>
      </c>
      <c r="D468" s="350">
        <v>0.67277006929034722</v>
      </c>
      <c r="E468" s="350">
        <v>0.27209605302002909</v>
      </c>
      <c r="F468" s="350">
        <v>4.7352346816778967E-2</v>
      </c>
      <c r="G468" s="348"/>
      <c r="H468" s="349">
        <f t="shared" si="57"/>
        <v>0</v>
      </c>
      <c r="I468" s="348"/>
      <c r="J468" s="1"/>
      <c r="K468" s="348"/>
      <c r="L468" s="1"/>
      <c r="M468" s="348"/>
      <c r="N468" s="348"/>
      <c r="O468" s="348"/>
      <c r="P468" s="348"/>
      <c r="Q468" s="347"/>
      <c r="R468" s="349">
        <f t="shared" si="65"/>
        <v>0</v>
      </c>
      <c r="S468" s="349">
        <f t="shared" si="58"/>
        <v>0</v>
      </c>
      <c r="T468" s="349">
        <f t="shared" si="59"/>
        <v>0</v>
      </c>
      <c r="U468" s="349">
        <f t="shared" si="60"/>
        <v>0</v>
      </c>
      <c r="V468" s="349">
        <f t="shared" si="61"/>
        <v>0</v>
      </c>
      <c r="W468" s="349">
        <f t="shared" si="62"/>
        <v>0</v>
      </c>
      <c r="X468" s="349">
        <f t="shared" si="63"/>
        <v>0</v>
      </c>
      <c r="Y468" s="349">
        <f t="shared" si="64"/>
        <v>0</v>
      </c>
      <c r="Z468" s="348"/>
      <c r="AA468" s="348"/>
      <c r="AB468" s="348"/>
      <c r="AC468" s="351"/>
      <c r="AD468"/>
      <c r="AE468"/>
      <c r="AF468"/>
    </row>
    <row r="469" spans="1:32" x14ac:dyDescent="0.25">
      <c r="A469" s="348"/>
      <c r="B469" s="350">
        <v>2.9259450423997142E-4</v>
      </c>
      <c r="C469" s="350">
        <v>2.5018276663594484E-2</v>
      </c>
      <c r="D469" s="350">
        <v>1.1911086197504261</v>
      </c>
      <c r="E469" s="350">
        <v>0.2706044794926073</v>
      </c>
      <c r="F469" s="350">
        <v>2.7527479142928409E-2</v>
      </c>
      <c r="G469" s="348"/>
      <c r="H469" s="349">
        <f t="shared" si="57"/>
        <v>0</v>
      </c>
      <c r="I469" s="348"/>
      <c r="J469" s="1"/>
      <c r="K469" s="348"/>
      <c r="L469" s="1"/>
      <c r="M469" s="348"/>
      <c r="N469" s="348"/>
      <c r="O469" s="348"/>
      <c r="P469" s="348"/>
      <c r="Q469" s="347"/>
      <c r="R469" s="349">
        <f t="shared" si="65"/>
        <v>0</v>
      </c>
      <c r="S469" s="349">
        <f t="shared" si="58"/>
        <v>0</v>
      </c>
      <c r="T469" s="349">
        <f t="shared" si="59"/>
        <v>0</v>
      </c>
      <c r="U469" s="349">
        <f t="shared" si="60"/>
        <v>0</v>
      </c>
      <c r="V469" s="349">
        <f t="shared" si="61"/>
        <v>0</v>
      </c>
      <c r="W469" s="349">
        <f t="shared" si="62"/>
        <v>0</v>
      </c>
      <c r="X469" s="349">
        <f t="shared" si="63"/>
        <v>0</v>
      </c>
      <c r="Y469" s="349">
        <f t="shared" si="64"/>
        <v>0</v>
      </c>
      <c r="Z469" s="348"/>
      <c r="AA469" s="348"/>
      <c r="AB469" s="348"/>
      <c r="AC469" s="351"/>
      <c r="AD469"/>
      <c r="AE469"/>
      <c r="AF469"/>
    </row>
    <row r="470" spans="1:32" x14ac:dyDescent="0.25">
      <c r="A470" s="348"/>
      <c r="B470" s="350"/>
      <c r="C470" s="350">
        <v>2.9450944482295668E-2</v>
      </c>
      <c r="D470" s="350">
        <v>0.89365976476349374</v>
      </c>
      <c r="E470" s="350">
        <v>0.23677698599341704</v>
      </c>
      <c r="F470" s="350">
        <v>3.7099992951870782E-2</v>
      </c>
      <c r="G470" s="348"/>
      <c r="H470" s="349">
        <f t="shared" si="57"/>
        <v>0</v>
      </c>
      <c r="I470" s="348"/>
      <c r="J470" s="1"/>
      <c r="K470" s="348"/>
      <c r="L470" s="1"/>
      <c r="M470" s="348"/>
      <c r="N470" s="348"/>
      <c r="O470" s="348"/>
      <c r="P470" s="348"/>
      <c r="Q470" s="347"/>
      <c r="R470" s="349">
        <f t="shared" si="65"/>
        <v>0</v>
      </c>
      <c r="S470" s="349">
        <f t="shared" si="58"/>
        <v>0</v>
      </c>
      <c r="T470" s="349">
        <f t="shared" si="59"/>
        <v>0</v>
      </c>
      <c r="U470" s="349">
        <f t="shared" si="60"/>
        <v>0</v>
      </c>
      <c r="V470" s="349">
        <f t="shared" si="61"/>
        <v>0</v>
      </c>
      <c r="W470" s="349">
        <f t="shared" si="62"/>
        <v>0</v>
      </c>
      <c r="X470" s="349">
        <f t="shared" si="63"/>
        <v>0</v>
      </c>
      <c r="Y470" s="349">
        <f t="shared" si="64"/>
        <v>0</v>
      </c>
      <c r="Z470" s="348"/>
      <c r="AA470" s="348"/>
      <c r="AB470" s="348"/>
      <c r="AC470" s="351"/>
      <c r="AD470"/>
      <c r="AE470"/>
      <c r="AF470"/>
    </row>
    <row r="471" spans="1:32" x14ac:dyDescent="0.25">
      <c r="A471" s="348"/>
      <c r="B471" s="350">
        <v>2.9793258372548047E-3</v>
      </c>
      <c r="C471" s="350">
        <v>-0.32422207777318091</v>
      </c>
      <c r="D471" s="350">
        <v>1.7018174098849259</v>
      </c>
      <c r="E471" s="350">
        <v>0.29339248198269169</v>
      </c>
      <c r="F471" s="350">
        <v>4.011710379853918E-2</v>
      </c>
      <c r="G471" s="348"/>
      <c r="H471" s="349">
        <f t="shared" si="57"/>
        <v>0</v>
      </c>
      <c r="I471" s="348"/>
      <c r="J471" s="1"/>
      <c r="K471" s="348"/>
      <c r="L471" s="1"/>
      <c r="M471" s="348"/>
      <c r="N471" s="348"/>
      <c r="O471" s="348"/>
      <c r="P471" s="348"/>
      <c r="Q471" s="347"/>
      <c r="R471" s="349">
        <f t="shared" si="65"/>
        <v>0</v>
      </c>
      <c r="S471" s="349">
        <f t="shared" si="58"/>
        <v>0</v>
      </c>
      <c r="T471" s="349">
        <f t="shared" si="59"/>
        <v>0</v>
      </c>
      <c r="U471" s="349">
        <f t="shared" si="60"/>
        <v>0</v>
      </c>
      <c r="V471" s="349">
        <f t="shared" si="61"/>
        <v>0</v>
      </c>
      <c r="W471" s="349">
        <f t="shared" si="62"/>
        <v>0</v>
      </c>
      <c r="X471" s="349">
        <f t="shared" si="63"/>
        <v>0</v>
      </c>
      <c r="Y471" s="349">
        <f t="shared" si="64"/>
        <v>0</v>
      </c>
      <c r="Z471" s="348"/>
      <c r="AA471" s="348"/>
      <c r="AB471" s="348"/>
      <c r="AC471" s="351"/>
      <c r="AD471"/>
      <c r="AE471"/>
      <c r="AF471"/>
    </row>
    <row r="472" spans="1:32" x14ac:dyDescent="0.25">
      <c r="A472" s="348"/>
      <c r="B472" s="350">
        <v>5.5724642531081994E-3</v>
      </c>
      <c r="C472" s="350">
        <v>-2.1887363970168751E-2</v>
      </c>
      <c r="D472" s="350">
        <v>1.0751955303345744</v>
      </c>
      <c r="E472" s="350">
        <v>0.34661879444735949</v>
      </c>
      <c r="F472" s="350">
        <v>4.8714177293149419E-2</v>
      </c>
      <c r="G472" s="348"/>
      <c r="H472" s="349">
        <f t="shared" si="57"/>
        <v>0</v>
      </c>
      <c r="I472" s="348"/>
      <c r="J472" s="1"/>
      <c r="K472" s="348"/>
      <c r="L472" s="1"/>
      <c r="M472" s="348"/>
      <c r="N472" s="348"/>
      <c r="O472" s="348"/>
      <c r="P472" s="348"/>
      <c r="Q472" s="347"/>
      <c r="R472" s="349">
        <f t="shared" si="65"/>
        <v>0</v>
      </c>
      <c r="S472" s="349">
        <f t="shared" si="58"/>
        <v>0</v>
      </c>
      <c r="T472" s="349">
        <f t="shared" si="59"/>
        <v>0</v>
      </c>
      <c r="U472" s="349">
        <f t="shared" si="60"/>
        <v>0</v>
      </c>
      <c r="V472" s="349">
        <f t="shared" si="61"/>
        <v>0</v>
      </c>
      <c r="W472" s="349">
        <f t="shared" si="62"/>
        <v>0</v>
      </c>
      <c r="X472" s="349">
        <f t="shared" si="63"/>
        <v>0</v>
      </c>
      <c r="Y472" s="349">
        <f t="shared" si="64"/>
        <v>0</v>
      </c>
      <c r="Z472" s="348"/>
      <c r="AA472" s="348"/>
      <c r="AB472" s="348"/>
      <c r="AC472" s="351"/>
      <c r="AD472"/>
      <c r="AE472"/>
      <c r="AF472"/>
    </row>
    <row r="473" spans="1:32" x14ac:dyDescent="0.25">
      <c r="A473" s="348"/>
      <c r="B473" s="350"/>
      <c r="C473" s="350">
        <v>2.9925942042573365E-2</v>
      </c>
      <c r="D473" s="350">
        <v>0.89491595964112647</v>
      </c>
      <c r="E473" s="350">
        <v>0.23674912493717948</v>
      </c>
      <c r="F473" s="350">
        <v>3.7071258762950199E-2</v>
      </c>
      <c r="G473" s="348"/>
      <c r="H473" s="349">
        <f t="shared" si="57"/>
        <v>0</v>
      </c>
      <c r="I473" s="348"/>
      <c r="J473" s="1"/>
      <c r="K473" s="348"/>
      <c r="L473" s="1"/>
      <c r="M473" s="348"/>
      <c r="N473" s="348"/>
      <c r="O473" s="348"/>
      <c r="P473" s="348"/>
      <c r="Q473" s="347"/>
      <c r="R473" s="349">
        <f t="shared" si="65"/>
        <v>0</v>
      </c>
      <c r="S473" s="349">
        <f t="shared" si="58"/>
        <v>0</v>
      </c>
      <c r="T473" s="349">
        <f t="shared" si="59"/>
        <v>0</v>
      </c>
      <c r="U473" s="349">
        <f t="shared" si="60"/>
        <v>0</v>
      </c>
      <c r="V473" s="349">
        <f t="shared" si="61"/>
        <v>0</v>
      </c>
      <c r="W473" s="349">
        <f t="shared" si="62"/>
        <v>0</v>
      </c>
      <c r="X473" s="349">
        <f t="shared" si="63"/>
        <v>0</v>
      </c>
      <c r="Y473" s="349">
        <f t="shared" si="64"/>
        <v>0</v>
      </c>
      <c r="Z473" s="348"/>
      <c r="AA473" s="348"/>
      <c r="AB473" s="348"/>
      <c r="AC473" s="351"/>
      <c r="AD473"/>
      <c r="AE473"/>
      <c r="AF473"/>
    </row>
    <row r="474" spans="1:32" x14ac:dyDescent="0.25">
      <c r="A474" s="348"/>
      <c r="B474" s="350"/>
      <c r="C474" s="350">
        <v>3.0719041076290764E-2</v>
      </c>
      <c r="D474" s="350">
        <v>0.82316004434374246</v>
      </c>
      <c r="E474" s="350">
        <v>0.2345769649357663</v>
      </c>
      <c r="F474" s="350">
        <v>3.8254447368628375E-2</v>
      </c>
      <c r="G474" s="348"/>
      <c r="H474" s="349">
        <f t="shared" si="57"/>
        <v>0</v>
      </c>
      <c r="I474" s="348"/>
      <c r="J474" s="1"/>
      <c r="K474" s="348"/>
      <c r="L474" s="1"/>
      <c r="M474" s="348"/>
      <c r="N474" s="348"/>
      <c r="O474" s="348"/>
      <c r="P474" s="348"/>
      <c r="Q474" s="347"/>
      <c r="R474" s="349">
        <f t="shared" si="65"/>
        <v>0</v>
      </c>
      <c r="S474" s="349">
        <f t="shared" si="58"/>
        <v>0</v>
      </c>
      <c r="T474" s="349">
        <f t="shared" si="59"/>
        <v>0</v>
      </c>
      <c r="U474" s="349">
        <f t="shared" si="60"/>
        <v>0</v>
      </c>
      <c r="V474" s="349">
        <f t="shared" si="61"/>
        <v>0</v>
      </c>
      <c r="W474" s="349">
        <f t="shared" si="62"/>
        <v>0</v>
      </c>
      <c r="X474" s="349">
        <f t="shared" si="63"/>
        <v>0</v>
      </c>
      <c r="Y474" s="349">
        <f t="shared" si="64"/>
        <v>0</v>
      </c>
      <c r="Z474" s="348"/>
      <c r="AA474" s="348"/>
      <c r="AB474" s="348"/>
      <c r="AC474" s="351"/>
      <c r="AD474"/>
      <c r="AE474"/>
      <c r="AF474"/>
    </row>
    <row r="475" spans="1:32" x14ac:dyDescent="0.25">
      <c r="A475" s="348"/>
      <c r="B475" s="350"/>
      <c r="C475" s="350">
        <v>2.9925942042577182E-2</v>
      </c>
      <c r="D475" s="350">
        <v>0.89491595964100079</v>
      </c>
      <c r="E475" s="350">
        <v>0.23674912493717262</v>
      </c>
      <c r="F475" s="350">
        <v>3.7071258762952683E-2</v>
      </c>
      <c r="G475" s="348"/>
      <c r="H475" s="349">
        <f t="shared" si="57"/>
        <v>0</v>
      </c>
      <c r="I475" s="348"/>
      <c r="J475" s="1"/>
      <c r="K475" s="348"/>
      <c r="L475" s="1"/>
      <c r="M475" s="348"/>
      <c r="N475" s="348"/>
      <c r="O475" s="348"/>
      <c r="P475" s="348"/>
      <c r="Q475" s="347"/>
      <c r="R475" s="349">
        <f t="shared" si="65"/>
        <v>0</v>
      </c>
      <c r="S475" s="349">
        <f t="shared" si="58"/>
        <v>0</v>
      </c>
      <c r="T475" s="349">
        <f t="shared" si="59"/>
        <v>0</v>
      </c>
      <c r="U475" s="349">
        <f t="shared" si="60"/>
        <v>0</v>
      </c>
      <c r="V475" s="349">
        <f t="shared" si="61"/>
        <v>0</v>
      </c>
      <c r="W475" s="349">
        <f t="shared" si="62"/>
        <v>0</v>
      </c>
      <c r="X475" s="349">
        <f t="shared" si="63"/>
        <v>0</v>
      </c>
      <c r="Y475" s="349">
        <f t="shared" si="64"/>
        <v>0</v>
      </c>
      <c r="Z475" s="348"/>
      <c r="AA475" s="348"/>
      <c r="AB475" s="348"/>
      <c r="AC475" s="351"/>
      <c r="AD475"/>
      <c r="AE475"/>
      <c r="AF475"/>
    </row>
    <row r="476" spans="1:32" x14ac:dyDescent="0.25">
      <c r="A476" s="348"/>
      <c r="B476" s="350">
        <v>5.2445648662597889E-3</v>
      </c>
      <c r="C476" s="350">
        <v>-0.21067628837674873</v>
      </c>
      <c r="D476" s="350">
        <v>1.0536534297325064</v>
      </c>
      <c r="E476" s="350">
        <v>0.32904130290893174</v>
      </c>
      <c r="F476" s="350">
        <v>5.4522908458097548E-2</v>
      </c>
      <c r="G476" s="348"/>
      <c r="H476" s="349">
        <f t="shared" si="57"/>
        <v>0</v>
      </c>
      <c r="I476" s="348"/>
      <c r="J476" s="1"/>
      <c r="K476" s="348"/>
      <c r="L476" s="1"/>
      <c r="M476" s="348"/>
      <c r="N476" s="348"/>
      <c r="O476" s="348"/>
      <c r="P476" s="348"/>
      <c r="Q476" s="347"/>
      <c r="R476" s="349">
        <f t="shared" si="65"/>
        <v>0</v>
      </c>
      <c r="S476" s="349">
        <f t="shared" si="58"/>
        <v>0</v>
      </c>
      <c r="T476" s="349">
        <f t="shared" si="59"/>
        <v>0</v>
      </c>
      <c r="U476" s="349">
        <f t="shared" si="60"/>
        <v>0</v>
      </c>
      <c r="V476" s="349">
        <f t="shared" si="61"/>
        <v>0</v>
      </c>
      <c r="W476" s="349">
        <f t="shared" si="62"/>
        <v>0</v>
      </c>
      <c r="X476" s="349">
        <f t="shared" si="63"/>
        <v>0</v>
      </c>
      <c r="Y476" s="349">
        <f t="shared" si="64"/>
        <v>0</v>
      </c>
      <c r="Z476" s="348"/>
      <c r="AA476" s="348"/>
      <c r="AB476" s="348"/>
      <c r="AC476"/>
      <c r="AD476"/>
      <c r="AE476"/>
      <c r="AF476"/>
    </row>
    <row r="477" spans="1:32" x14ac:dyDescent="0.25">
      <c r="A477" s="348"/>
      <c r="B477" s="350">
        <v>1.1099097727144868E-4</v>
      </c>
      <c r="C477" s="350">
        <v>-0.62780768868904691</v>
      </c>
      <c r="D477" s="350">
        <v>0.41889482024055757</v>
      </c>
      <c r="E477" s="350">
        <v>0.17847063502501484</v>
      </c>
      <c r="F477" s="350">
        <v>6.7365073273001522E-2</v>
      </c>
      <c r="G477" s="348"/>
      <c r="H477" s="349">
        <f t="shared" si="57"/>
        <v>0</v>
      </c>
      <c r="I477" s="348"/>
      <c r="J477" s="1"/>
      <c r="K477" s="348"/>
      <c r="L477" s="1"/>
      <c r="M477" s="348"/>
      <c r="N477" s="348"/>
      <c r="O477" s="348"/>
      <c r="P477" s="348"/>
      <c r="Q477" s="347"/>
      <c r="R477" s="349">
        <f t="shared" si="65"/>
        <v>0</v>
      </c>
      <c r="S477" s="349">
        <f t="shared" si="58"/>
        <v>0</v>
      </c>
      <c r="T477" s="349">
        <f t="shared" si="59"/>
        <v>0</v>
      </c>
      <c r="U477" s="349">
        <f t="shared" si="60"/>
        <v>0</v>
      </c>
      <c r="V477" s="349">
        <f t="shared" si="61"/>
        <v>0</v>
      </c>
      <c r="W477" s="349">
        <f t="shared" si="62"/>
        <v>0</v>
      </c>
      <c r="X477" s="349">
        <f t="shared" si="63"/>
        <v>0</v>
      </c>
      <c r="Y477" s="349">
        <f t="shared" si="64"/>
        <v>0</v>
      </c>
      <c r="Z477" s="348"/>
      <c r="AA477" s="348"/>
      <c r="AB477" s="348"/>
      <c r="AC477"/>
      <c r="AD477"/>
      <c r="AE477"/>
      <c r="AF477"/>
    </row>
    <row r="478" spans="1:32" x14ac:dyDescent="0.25">
      <c r="A478" s="348"/>
      <c r="B478" s="350">
        <v>5.026657575981858E-4</v>
      </c>
      <c r="C478" s="350">
        <v>4.1013513046055404E-2</v>
      </c>
      <c r="D478" s="350">
        <v>0.92345154268935747</v>
      </c>
      <c r="E478" s="350">
        <v>0.24844698816757016</v>
      </c>
      <c r="F478" s="350">
        <v>3.7133713007796998E-2</v>
      </c>
      <c r="G478" s="348"/>
      <c r="H478" s="349">
        <f t="shared" si="57"/>
        <v>0</v>
      </c>
      <c r="I478" s="348"/>
      <c r="J478" s="1"/>
      <c r="K478" s="348"/>
      <c r="L478" s="1"/>
      <c r="M478" s="348"/>
      <c r="N478" s="348"/>
      <c r="O478" s="348"/>
      <c r="P478" s="348"/>
      <c r="Q478" s="347"/>
      <c r="R478" s="349">
        <f t="shared" si="65"/>
        <v>0</v>
      </c>
      <c r="S478" s="349">
        <f t="shared" si="58"/>
        <v>0</v>
      </c>
      <c r="T478" s="349">
        <f t="shared" si="59"/>
        <v>0</v>
      </c>
      <c r="U478" s="349">
        <f t="shared" si="60"/>
        <v>0</v>
      </c>
      <c r="V478" s="349">
        <f t="shared" si="61"/>
        <v>0</v>
      </c>
      <c r="W478" s="349">
        <f t="shared" si="62"/>
        <v>0</v>
      </c>
      <c r="X478" s="349">
        <f t="shared" si="63"/>
        <v>0</v>
      </c>
      <c r="Y478" s="349">
        <f t="shared" si="64"/>
        <v>0</v>
      </c>
      <c r="Z478" s="348"/>
      <c r="AA478" s="348"/>
      <c r="AB478" s="348"/>
      <c r="AC478" s="351"/>
      <c r="AD478"/>
      <c r="AE478"/>
      <c r="AF478"/>
    </row>
    <row r="479" spans="1:32" x14ac:dyDescent="0.25">
      <c r="A479" s="348"/>
      <c r="B479" s="350">
        <v>3.225265890134358E-2</v>
      </c>
      <c r="C479" s="350">
        <v>-1.5257038287478377</v>
      </c>
      <c r="D479" s="350">
        <v>5.5854922806470491</v>
      </c>
      <c r="E479" s="350">
        <v>0.82495523543656335</v>
      </c>
      <c r="F479" s="350">
        <v>7.9114377251796028E-2</v>
      </c>
      <c r="G479" s="348"/>
      <c r="H479" s="349">
        <f t="shared" si="57"/>
        <v>0</v>
      </c>
      <c r="I479" s="348"/>
      <c r="J479" s="1"/>
      <c r="K479" s="348"/>
      <c r="L479" s="1"/>
      <c r="M479" s="348"/>
      <c r="N479" s="348"/>
      <c r="O479" s="348"/>
      <c r="P479" s="348"/>
      <c r="Q479" s="347"/>
      <c r="R479" s="349">
        <f t="shared" si="65"/>
        <v>0</v>
      </c>
      <c r="S479" s="349">
        <f t="shared" si="58"/>
        <v>0</v>
      </c>
      <c r="T479" s="349">
        <f t="shared" si="59"/>
        <v>0</v>
      </c>
      <c r="U479" s="349">
        <f t="shared" si="60"/>
        <v>0</v>
      </c>
      <c r="V479" s="349">
        <f t="shared" si="61"/>
        <v>0</v>
      </c>
      <c r="W479" s="349">
        <f t="shared" si="62"/>
        <v>0</v>
      </c>
      <c r="X479" s="349">
        <f t="shared" si="63"/>
        <v>0</v>
      </c>
      <c r="Y479" s="349">
        <f t="shared" si="64"/>
        <v>0</v>
      </c>
      <c r="Z479" s="348"/>
      <c r="AA479" s="348"/>
      <c r="AB479" s="348"/>
      <c r="AC479"/>
      <c r="AD479"/>
      <c r="AE479"/>
      <c r="AF479"/>
    </row>
    <row r="480" spans="1:32" x14ac:dyDescent="0.25">
      <c r="A480" s="348"/>
      <c r="B480" s="350">
        <v>6.493649723531929E-4</v>
      </c>
      <c r="C480" s="350">
        <v>4.0361443855454121E-2</v>
      </c>
      <c r="D480" s="350">
        <v>0.93364355677711641</v>
      </c>
      <c r="E480" s="350">
        <v>0.25226523096762205</v>
      </c>
      <c r="F480" s="350">
        <v>3.72809127167344E-2</v>
      </c>
      <c r="G480" s="348"/>
      <c r="H480" s="349">
        <f t="shared" si="57"/>
        <v>0</v>
      </c>
      <c r="I480" s="348"/>
      <c r="J480" s="1"/>
      <c r="K480" s="348"/>
      <c r="L480" s="1"/>
      <c r="M480" s="348"/>
      <c r="N480" s="348"/>
      <c r="O480" s="348"/>
      <c r="P480" s="348"/>
      <c r="Q480" s="347"/>
      <c r="R480" s="349">
        <f t="shared" si="65"/>
        <v>0</v>
      </c>
      <c r="S480" s="349">
        <f t="shared" si="58"/>
        <v>0</v>
      </c>
      <c r="T480" s="349">
        <f t="shared" si="59"/>
        <v>0</v>
      </c>
      <c r="U480" s="349">
        <f t="shared" si="60"/>
        <v>0</v>
      </c>
      <c r="V480" s="349">
        <f t="shared" si="61"/>
        <v>0</v>
      </c>
      <c r="W480" s="349">
        <f t="shared" si="62"/>
        <v>0</v>
      </c>
      <c r="X480" s="349">
        <f t="shared" si="63"/>
        <v>0</v>
      </c>
      <c r="Y480" s="349">
        <f t="shared" si="64"/>
        <v>0</v>
      </c>
      <c r="Z480" s="348"/>
      <c r="AA480" s="348"/>
      <c r="AB480" s="348"/>
      <c r="AC480" s="351"/>
      <c r="AD480"/>
      <c r="AE480"/>
      <c r="AF480"/>
    </row>
    <row r="481" spans="1:32" x14ac:dyDescent="0.25">
      <c r="A481" s="348"/>
      <c r="B481" s="350">
        <v>9.2868962075695486E-4</v>
      </c>
      <c r="C481" s="350">
        <v>-0.78122963123876532</v>
      </c>
      <c r="D481" s="350">
        <v>0.44145425084815265</v>
      </c>
      <c r="E481" s="350">
        <v>0.19988324136722102</v>
      </c>
      <c r="F481" s="350">
        <v>7.1276371090836496E-2</v>
      </c>
      <c r="G481" s="348"/>
      <c r="H481" s="349">
        <f t="shared" si="57"/>
        <v>0</v>
      </c>
      <c r="I481" s="348"/>
      <c r="J481" s="1"/>
      <c r="K481" s="348"/>
      <c r="L481" s="1"/>
      <c r="M481" s="348"/>
      <c r="N481" s="348"/>
      <c r="O481" s="348"/>
      <c r="P481" s="348"/>
      <c r="Q481" s="347"/>
      <c r="R481" s="349">
        <f t="shared" si="65"/>
        <v>0</v>
      </c>
      <c r="S481" s="349">
        <f t="shared" si="58"/>
        <v>0</v>
      </c>
      <c r="T481" s="349">
        <f t="shared" si="59"/>
        <v>0</v>
      </c>
      <c r="U481" s="349">
        <f t="shared" si="60"/>
        <v>0</v>
      </c>
      <c r="V481" s="349">
        <f t="shared" si="61"/>
        <v>0</v>
      </c>
      <c r="W481" s="349">
        <f t="shared" si="62"/>
        <v>0</v>
      </c>
      <c r="X481" s="349">
        <f t="shared" si="63"/>
        <v>0</v>
      </c>
      <c r="Y481" s="349">
        <f t="shared" si="64"/>
        <v>0</v>
      </c>
      <c r="Z481" s="348"/>
      <c r="AA481" s="348"/>
      <c r="AB481" s="348"/>
      <c r="AC481" s="351"/>
      <c r="AD481"/>
      <c r="AE481"/>
      <c r="AF481"/>
    </row>
    <row r="482" spans="1:32" x14ac:dyDescent="0.25">
      <c r="A482" s="348"/>
      <c r="B482" s="350">
        <v>5.2896850704600238E-3</v>
      </c>
      <c r="C482" s="350">
        <v>-3.7356517671444947E-2</v>
      </c>
      <c r="D482" s="350">
        <v>0.99619632633522193</v>
      </c>
      <c r="E482" s="350">
        <v>0.33718227937748513</v>
      </c>
      <c r="F482" s="350">
        <v>5.0445026362692297E-2</v>
      </c>
      <c r="G482" s="348"/>
      <c r="H482" s="349">
        <f t="shared" si="57"/>
        <v>0</v>
      </c>
      <c r="I482" s="348"/>
      <c r="J482" s="1"/>
      <c r="K482" s="348"/>
      <c r="L482" s="1"/>
      <c r="M482" s="348"/>
      <c r="N482" s="348"/>
      <c r="O482" s="348"/>
      <c r="P482" s="348"/>
      <c r="Q482" s="347"/>
      <c r="R482" s="349">
        <f t="shared" si="65"/>
        <v>0</v>
      </c>
      <c r="S482" s="349">
        <f t="shared" si="58"/>
        <v>0</v>
      </c>
      <c r="T482" s="349">
        <f t="shared" si="59"/>
        <v>0</v>
      </c>
      <c r="U482" s="349">
        <f t="shared" si="60"/>
        <v>0</v>
      </c>
      <c r="V482" s="349">
        <f t="shared" si="61"/>
        <v>0</v>
      </c>
      <c r="W482" s="349">
        <f t="shared" si="62"/>
        <v>0</v>
      </c>
      <c r="X482" s="349">
        <f t="shared" si="63"/>
        <v>0</v>
      </c>
      <c r="Y482" s="349">
        <f t="shared" si="64"/>
        <v>0</v>
      </c>
      <c r="Z482" s="348"/>
      <c r="AA482" s="348"/>
      <c r="AB482" s="348"/>
      <c r="AC482"/>
      <c r="AD482"/>
      <c r="AE482"/>
      <c r="AF482"/>
    </row>
    <row r="483" spans="1:32" x14ac:dyDescent="0.25">
      <c r="A483" s="348"/>
      <c r="B483" s="350">
        <v>3.2922193204590122E-4</v>
      </c>
      <c r="C483" s="350">
        <v>2.3586636686330976E-2</v>
      </c>
      <c r="D483" s="350">
        <v>1.1993278741601363</v>
      </c>
      <c r="E483" s="350">
        <v>0.27202921822210363</v>
      </c>
      <c r="F483" s="350">
        <v>2.7408743008304773E-2</v>
      </c>
      <c r="G483" s="348"/>
      <c r="H483" s="349">
        <f t="shared" si="57"/>
        <v>0</v>
      </c>
      <c r="I483" s="348"/>
      <c r="J483" s="1"/>
      <c r="K483" s="348"/>
      <c r="L483" s="1"/>
      <c r="M483" s="348"/>
      <c r="N483" s="348"/>
      <c r="O483" s="348"/>
      <c r="P483" s="348"/>
      <c r="Q483" s="347"/>
      <c r="R483" s="349">
        <f t="shared" si="65"/>
        <v>0</v>
      </c>
      <c r="S483" s="349">
        <f t="shared" si="58"/>
        <v>0</v>
      </c>
      <c r="T483" s="349">
        <f t="shared" si="59"/>
        <v>0</v>
      </c>
      <c r="U483" s="349">
        <f t="shared" si="60"/>
        <v>0</v>
      </c>
      <c r="V483" s="349">
        <f t="shared" si="61"/>
        <v>0</v>
      </c>
      <c r="W483" s="349">
        <f t="shared" si="62"/>
        <v>0</v>
      </c>
      <c r="X483" s="349">
        <f t="shared" si="63"/>
        <v>0</v>
      </c>
      <c r="Y483" s="349">
        <f t="shared" si="64"/>
        <v>0</v>
      </c>
      <c r="Z483" s="348"/>
      <c r="AA483" s="348"/>
      <c r="AB483" s="348"/>
      <c r="AC483"/>
      <c r="AD483"/>
      <c r="AE483"/>
      <c r="AF483"/>
    </row>
    <row r="484" spans="1:32" x14ac:dyDescent="0.25">
      <c r="A484" s="348"/>
      <c r="B484" s="350">
        <v>9.9870384810071431E-4</v>
      </c>
      <c r="C484" s="350">
        <v>3.0192346159628913E-2</v>
      </c>
      <c r="D484" s="350">
        <v>0.86395870210103598</v>
      </c>
      <c r="E484" s="350">
        <v>0.25554634612728272</v>
      </c>
      <c r="F484" s="350">
        <v>4.0038438307181443E-2</v>
      </c>
      <c r="G484" s="348"/>
      <c r="H484" s="349">
        <f t="shared" si="57"/>
        <v>0</v>
      </c>
      <c r="I484" s="348"/>
      <c r="J484" s="1"/>
      <c r="K484" s="348"/>
      <c r="L484" s="1"/>
      <c r="M484" s="348"/>
      <c r="N484" s="348"/>
      <c r="O484" s="348"/>
      <c r="P484" s="348"/>
      <c r="Q484" s="347"/>
      <c r="R484" s="349">
        <f t="shared" si="65"/>
        <v>0</v>
      </c>
      <c r="S484" s="349">
        <f t="shared" si="58"/>
        <v>0</v>
      </c>
      <c r="T484" s="349">
        <f t="shared" si="59"/>
        <v>0</v>
      </c>
      <c r="U484" s="349">
        <f t="shared" si="60"/>
        <v>0</v>
      </c>
      <c r="V484" s="349">
        <f t="shared" si="61"/>
        <v>0</v>
      </c>
      <c r="W484" s="349">
        <f t="shared" si="62"/>
        <v>0</v>
      </c>
      <c r="X484" s="349">
        <f t="shared" si="63"/>
        <v>0</v>
      </c>
      <c r="Y484" s="349">
        <f t="shared" si="64"/>
        <v>0</v>
      </c>
      <c r="Z484" s="348"/>
      <c r="AA484" s="348"/>
      <c r="AB484" s="348"/>
      <c r="AC484" s="351"/>
      <c r="AD484"/>
      <c r="AE484"/>
      <c r="AF484"/>
    </row>
    <row r="485" spans="1:32" x14ac:dyDescent="0.25">
      <c r="A485" s="348"/>
      <c r="B485" s="350">
        <v>7.066654714730457E-4</v>
      </c>
      <c r="C485" s="350">
        <v>4.0879762601548492E-2</v>
      </c>
      <c r="D485" s="350">
        <v>0.99442709848020805</v>
      </c>
      <c r="E485" s="350">
        <v>0.25755809067215935</v>
      </c>
      <c r="F485" s="350">
        <v>3.5671710374496957E-2</v>
      </c>
      <c r="G485" s="348"/>
      <c r="H485" s="349">
        <f t="shared" si="57"/>
        <v>0</v>
      </c>
      <c r="I485" s="348"/>
      <c r="J485" s="1"/>
      <c r="K485" s="348"/>
      <c r="L485" s="1"/>
      <c r="M485" s="348"/>
      <c r="N485" s="348"/>
      <c r="O485" s="348"/>
      <c r="P485" s="348"/>
      <c r="Q485" s="347"/>
      <c r="R485" s="349">
        <f t="shared" si="65"/>
        <v>0</v>
      </c>
      <c r="S485" s="349">
        <f t="shared" si="58"/>
        <v>0</v>
      </c>
      <c r="T485" s="349">
        <f t="shared" si="59"/>
        <v>0</v>
      </c>
      <c r="U485" s="349">
        <f t="shared" si="60"/>
        <v>0</v>
      </c>
      <c r="V485" s="349">
        <f t="shared" si="61"/>
        <v>0</v>
      </c>
      <c r="W485" s="349">
        <f t="shared" si="62"/>
        <v>0</v>
      </c>
      <c r="X485" s="349">
        <f t="shared" si="63"/>
        <v>0</v>
      </c>
      <c r="Y485" s="349">
        <f t="shared" si="64"/>
        <v>0</v>
      </c>
      <c r="Z485" s="348"/>
      <c r="AA485" s="348"/>
      <c r="AB485" s="348"/>
      <c r="AC485"/>
      <c r="AD485"/>
      <c r="AE485"/>
      <c r="AF485"/>
    </row>
    <row r="486" spans="1:32" x14ac:dyDescent="0.25">
      <c r="A486" s="348"/>
      <c r="B486" s="350">
        <v>1.1431368640461975E-3</v>
      </c>
      <c r="C486" s="350">
        <v>-2.5528513498732432</v>
      </c>
      <c r="D486" s="350">
        <v>0.19712626695256361</v>
      </c>
      <c r="E486" s="350">
        <v>0.29153393846114883</v>
      </c>
      <c r="F486" s="350">
        <v>8.3231981319024845E-2</v>
      </c>
      <c r="G486" s="348"/>
      <c r="H486" s="349">
        <f t="shared" si="57"/>
        <v>0</v>
      </c>
      <c r="I486" s="348"/>
      <c r="J486" s="1"/>
      <c r="K486" s="348"/>
      <c r="L486" s="1"/>
      <c r="M486" s="348"/>
      <c r="N486" s="348"/>
      <c r="O486" s="348"/>
      <c r="P486" s="348"/>
      <c r="Q486" s="347"/>
      <c r="R486" s="349">
        <f t="shared" si="65"/>
        <v>0</v>
      </c>
      <c r="S486" s="349">
        <f t="shared" si="58"/>
        <v>0</v>
      </c>
      <c r="T486" s="349">
        <f t="shared" si="59"/>
        <v>0</v>
      </c>
      <c r="U486" s="349">
        <f t="shared" si="60"/>
        <v>0</v>
      </c>
      <c r="V486" s="349">
        <f t="shared" si="61"/>
        <v>0</v>
      </c>
      <c r="W486" s="349">
        <f t="shared" si="62"/>
        <v>0</v>
      </c>
      <c r="X486" s="349">
        <f t="shared" si="63"/>
        <v>0</v>
      </c>
      <c r="Y486" s="349">
        <f t="shared" si="64"/>
        <v>0</v>
      </c>
      <c r="Z486" s="348"/>
      <c r="AA486" s="348"/>
      <c r="AB486" s="348"/>
      <c r="AC486" s="351"/>
      <c r="AD486"/>
      <c r="AE486"/>
      <c r="AF486"/>
    </row>
    <row r="487" spans="1:32" x14ac:dyDescent="0.25">
      <c r="A487" s="348"/>
      <c r="B487" s="350">
        <v>2.2448332812695267E-3</v>
      </c>
      <c r="C487" s="350">
        <v>1.2704091372481007E-2</v>
      </c>
      <c r="D487" s="350">
        <v>0.67277019713372588</v>
      </c>
      <c r="E487" s="350">
        <v>0.27209607961814558</v>
      </c>
      <c r="F487" s="350">
        <v>4.7352349640579848E-2</v>
      </c>
      <c r="G487" s="348"/>
      <c r="H487" s="349">
        <f t="shared" si="57"/>
        <v>0</v>
      </c>
      <c r="I487" s="348"/>
      <c r="J487" s="1"/>
      <c r="K487" s="348"/>
      <c r="L487" s="1"/>
      <c r="M487" s="348"/>
      <c r="N487" s="348"/>
      <c r="O487" s="348"/>
      <c r="P487" s="348"/>
      <c r="Q487" s="347"/>
      <c r="R487" s="349">
        <f t="shared" si="65"/>
        <v>0</v>
      </c>
      <c r="S487" s="349">
        <f t="shared" si="58"/>
        <v>0</v>
      </c>
      <c r="T487" s="349">
        <f t="shared" si="59"/>
        <v>0</v>
      </c>
      <c r="U487" s="349">
        <f t="shared" si="60"/>
        <v>0</v>
      </c>
      <c r="V487" s="349">
        <f t="shared" si="61"/>
        <v>0</v>
      </c>
      <c r="W487" s="349">
        <f t="shared" si="62"/>
        <v>0</v>
      </c>
      <c r="X487" s="349">
        <f t="shared" si="63"/>
        <v>0</v>
      </c>
      <c r="Y487" s="349">
        <f t="shared" si="64"/>
        <v>0</v>
      </c>
      <c r="Z487" s="348"/>
      <c r="AA487" s="348"/>
      <c r="AB487" s="348"/>
      <c r="AC487" s="351"/>
      <c r="AD487"/>
      <c r="AE487"/>
      <c r="AF487"/>
    </row>
    <row r="488" spans="1:32" x14ac:dyDescent="0.25">
      <c r="A488" s="348"/>
      <c r="B488" s="350">
        <v>5.5665420139860229E-4</v>
      </c>
      <c r="C488" s="350">
        <v>3.7962740122352311E-2</v>
      </c>
      <c r="D488" s="350">
        <v>1.0653902007534999</v>
      </c>
      <c r="E488" s="350">
        <v>0.25767120714917274</v>
      </c>
      <c r="F488" s="350">
        <v>3.3699791681720825E-2</v>
      </c>
      <c r="G488" s="348"/>
      <c r="H488" s="349">
        <f t="shared" si="57"/>
        <v>0</v>
      </c>
      <c r="I488" s="348"/>
      <c r="J488" s="1"/>
      <c r="K488" s="348"/>
      <c r="L488" s="1"/>
      <c r="M488" s="348"/>
      <c r="N488" s="348"/>
      <c r="O488" s="348"/>
      <c r="P488" s="348"/>
      <c r="Q488" s="347"/>
      <c r="R488" s="349">
        <f t="shared" si="65"/>
        <v>0</v>
      </c>
      <c r="S488" s="349">
        <f t="shared" si="58"/>
        <v>0</v>
      </c>
      <c r="T488" s="349">
        <f t="shared" si="59"/>
        <v>0</v>
      </c>
      <c r="U488" s="349">
        <f t="shared" si="60"/>
        <v>0</v>
      </c>
      <c r="V488" s="349">
        <f t="shared" si="61"/>
        <v>0</v>
      </c>
      <c r="W488" s="349">
        <f t="shared" si="62"/>
        <v>0</v>
      </c>
      <c r="X488" s="349">
        <f t="shared" si="63"/>
        <v>0</v>
      </c>
      <c r="Y488" s="349">
        <f t="shared" si="64"/>
        <v>0</v>
      </c>
      <c r="Z488" s="348"/>
      <c r="AA488" s="348"/>
      <c r="AB488" s="348"/>
      <c r="AC488"/>
      <c r="AD488"/>
      <c r="AE488"/>
      <c r="AF488"/>
    </row>
    <row r="489" spans="1:32" x14ac:dyDescent="0.25">
      <c r="A489" s="348"/>
      <c r="B489" s="350">
        <v>3.6752221849467142E-4</v>
      </c>
      <c r="C489" s="350">
        <v>4.0753336824928793E-2</v>
      </c>
      <c r="D489" s="350">
        <v>1.134372660994623</v>
      </c>
      <c r="E489" s="350">
        <v>0.26919418982536814</v>
      </c>
      <c r="F489" s="350">
        <v>2.8306478235102642E-2</v>
      </c>
      <c r="G489" s="348"/>
      <c r="H489" s="349">
        <f t="shared" si="57"/>
        <v>0</v>
      </c>
      <c r="I489" s="348"/>
      <c r="J489" s="1"/>
      <c r="K489" s="348"/>
      <c r="L489" s="1"/>
      <c r="M489" s="348"/>
      <c r="N489" s="348"/>
      <c r="O489" s="348"/>
      <c r="P489" s="348"/>
      <c r="Q489" s="347"/>
      <c r="R489" s="349">
        <f t="shared" si="65"/>
        <v>0</v>
      </c>
      <c r="S489" s="349">
        <f t="shared" si="58"/>
        <v>0</v>
      </c>
      <c r="T489" s="349">
        <f t="shared" si="59"/>
        <v>0</v>
      </c>
      <c r="U489" s="349">
        <f t="shared" si="60"/>
        <v>0</v>
      </c>
      <c r="V489" s="349">
        <f t="shared" si="61"/>
        <v>0</v>
      </c>
      <c r="W489" s="349">
        <f t="shared" si="62"/>
        <v>0</v>
      </c>
      <c r="X489" s="349">
        <f t="shared" si="63"/>
        <v>0</v>
      </c>
      <c r="Y489" s="349">
        <f t="shared" si="64"/>
        <v>0</v>
      </c>
      <c r="Z489" s="348"/>
      <c r="AA489" s="348"/>
      <c r="AB489" s="348"/>
      <c r="AC489" s="351"/>
      <c r="AD489"/>
      <c r="AE489"/>
      <c r="AF489"/>
    </row>
    <row r="490" spans="1:32" x14ac:dyDescent="0.25">
      <c r="A490" s="348"/>
      <c r="B490" s="350">
        <v>6.8887290938631689E-4</v>
      </c>
      <c r="C490" s="350">
        <v>4.1045038286700621E-2</v>
      </c>
      <c r="D490" s="350">
        <v>0.91526129698052527</v>
      </c>
      <c r="E490" s="350">
        <v>0.25276864803787769</v>
      </c>
      <c r="F490" s="350">
        <v>3.7553652335205127E-2</v>
      </c>
      <c r="G490" s="348"/>
      <c r="H490" s="349">
        <f t="shared" si="57"/>
        <v>0</v>
      </c>
      <c r="I490" s="348"/>
      <c r="J490" s="1"/>
      <c r="K490" s="348"/>
      <c r="L490" s="1"/>
      <c r="M490" s="348"/>
      <c r="N490" s="348"/>
      <c r="O490" s="348"/>
      <c r="P490" s="348"/>
      <c r="Q490" s="347"/>
      <c r="R490" s="349">
        <f t="shared" si="65"/>
        <v>0</v>
      </c>
      <c r="S490" s="349">
        <f t="shared" si="58"/>
        <v>0</v>
      </c>
      <c r="T490" s="349">
        <f t="shared" si="59"/>
        <v>0</v>
      </c>
      <c r="U490" s="349">
        <f t="shared" si="60"/>
        <v>0</v>
      </c>
      <c r="V490" s="349">
        <f t="shared" si="61"/>
        <v>0</v>
      </c>
      <c r="W490" s="349">
        <f t="shared" si="62"/>
        <v>0</v>
      </c>
      <c r="X490" s="349">
        <f t="shared" si="63"/>
        <v>0</v>
      </c>
      <c r="Y490" s="349">
        <f t="shared" si="64"/>
        <v>0</v>
      </c>
      <c r="Z490" s="348"/>
      <c r="AA490" s="348"/>
      <c r="AB490" s="348"/>
      <c r="AC490"/>
      <c r="AD490"/>
      <c r="AE490"/>
      <c r="AF490"/>
    </row>
    <row r="491" spans="1:32" x14ac:dyDescent="0.25">
      <c r="A491" s="348"/>
      <c r="B491" s="350">
        <v>6.8961540995194859E-2</v>
      </c>
      <c r="C491" s="350">
        <v>-2.5093888570712641</v>
      </c>
      <c r="D491" s="350">
        <v>7.8241470989927979</v>
      </c>
      <c r="E491" s="350">
        <v>2.0342149717259392</v>
      </c>
      <c r="F491" s="350">
        <v>3.81883212421915E-2</v>
      </c>
      <c r="G491" s="348"/>
      <c r="H491" s="349">
        <f t="shared" si="57"/>
        <v>0</v>
      </c>
      <c r="I491" s="348"/>
      <c r="J491" s="1"/>
      <c r="K491" s="348"/>
      <c r="L491" s="1"/>
      <c r="M491" s="348"/>
      <c r="N491" s="348"/>
      <c r="O491" s="348"/>
      <c r="P491" s="348"/>
      <c r="Q491" s="347"/>
      <c r="R491" s="349">
        <f t="shared" si="65"/>
        <v>0</v>
      </c>
      <c r="S491" s="349">
        <f t="shared" si="58"/>
        <v>0</v>
      </c>
      <c r="T491" s="349">
        <f t="shared" si="59"/>
        <v>0</v>
      </c>
      <c r="U491" s="349">
        <f t="shared" si="60"/>
        <v>0</v>
      </c>
      <c r="V491" s="349">
        <f t="shared" si="61"/>
        <v>0</v>
      </c>
      <c r="W491" s="349">
        <f t="shared" si="62"/>
        <v>0</v>
      </c>
      <c r="X491" s="349">
        <f t="shared" si="63"/>
        <v>0</v>
      </c>
      <c r="Y491" s="349">
        <f t="shared" si="64"/>
        <v>0</v>
      </c>
      <c r="Z491" s="348"/>
      <c r="AA491" s="348"/>
      <c r="AB491" s="348"/>
      <c r="AC491"/>
      <c r="AD491"/>
      <c r="AE491"/>
      <c r="AF491"/>
    </row>
    <row r="492" spans="1:32" x14ac:dyDescent="0.25">
      <c r="A492" s="348"/>
      <c r="B492" s="350">
        <v>4.0240419932055418E-4</v>
      </c>
      <c r="C492" s="350">
        <v>3.7596196668129911E-2</v>
      </c>
      <c r="D492" s="350">
        <v>1.1191196181088814</v>
      </c>
      <c r="E492" s="350">
        <v>0.26638746369324812</v>
      </c>
      <c r="F492" s="350">
        <v>2.9772511008150947E-2</v>
      </c>
      <c r="G492" s="348"/>
      <c r="H492" s="349">
        <f t="shared" si="57"/>
        <v>0</v>
      </c>
      <c r="I492" s="348"/>
      <c r="J492" s="1"/>
      <c r="K492" s="348"/>
      <c r="L492" s="1"/>
      <c r="M492" s="348"/>
      <c r="N492" s="348"/>
      <c r="O492" s="348"/>
      <c r="P492" s="348"/>
      <c r="Q492" s="347"/>
      <c r="R492" s="349">
        <f t="shared" si="65"/>
        <v>0</v>
      </c>
      <c r="S492" s="349">
        <f t="shared" si="58"/>
        <v>0</v>
      </c>
      <c r="T492" s="349">
        <f t="shared" si="59"/>
        <v>0</v>
      </c>
      <c r="U492" s="349">
        <f t="shared" si="60"/>
        <v>0</v>
      </c>
      <c r="V492" s="349">
        <f t="shared" si="61"/>
        <v>0</v>
      </c>
      <c r="W492" s="349">
        <f t="shared" si="62"/>
        <v>0</v>
      </c>
      <c r="X492" s="349">
        <f t="shared" si="63"/>
        <v>0</v>
      </c>
      <c r="Y492" s="349">
        <f t="shared" si="64"/>
        <v>0</v>
      </c>
      <c r="Z492" s="348"/>
      <c r="AA492" s="348"/>
      <c r="AB492" s="348"/>
      <c r="AC492" s="351"/>
      <c r="AD492"/>
      <c r="AE492"/>
      <c r="AF492"/>
    </row>
    <row r="493" spans="1:32" x14ac:dyDescent="0.25">
      <c r="A493" s="348"/>
      <c r="B493" s="350">
        <v>5.0475288477616143E-4</v>
      </c>
      <c r="C493" s="350">
        <v>4.0173020522749292E-2</v>
      </c>
      <c r="D493" s="350">
        <v>0.8925812243441047</v>
      </c>
      <c r="E493" s="350">
        <v>0.24776909529601152</v>
      </c>
      <c r="F493" s="350">
        <v>3.773852826322343E-2</v>
      </c>
      <c r="G493" s="348"/>
      <c r="H493" s="349">
        <f t="shared" si="57"/>
        <v>0</v>
      </c>
      <c r="I493" s="348"/>
      <c r="J493" s="1"/>
      <c r="K493" s="348"/>
      <c r="L493" s="1"/>
      <c r="M493" s="348"/>
      <c r="N493" s="348"/>
      <c r="O493" s="348"/>
      <c r="P493" s="348"/>
      <c r="Q493" s="347"/>
      <c r="R493" s="349">
        <f t="shared" si="65"/>
        <v>0</v>
      </c>
      <c r="S493" s="349">
        <f t="shared" si="58"/>
        <v>0</v>
      </c>
      <c r="T493" s="349">
        <f t="shared" si="59"/>
        <v>0</v>
      </c>
      <c r="U493" s="349">
        <f t="shared" si="60"/>
        <v>0</v>
      </c>
      <c r="V493" s="349">
        <f t="shared" si="61"/>
        <v>0</v>
      </c>
      <c r="W493" s="349">
        <f t="shared" si="62"/>
        <v>0</v>
      </c>
      <c r="X493" s="349">
        <f t="shared" si="63"/>
        <v>0</v>
      </c>
      <c r="Y493" s="349">
        <f t="shared" si="64"/>
        <v>0</v>
      </c>
      <c r="Z493" s="348"/>
      <c r="AA493" s="348"/>
      <c r="AB493" s="348"/>
      <c r="AC493" s="351"/>
      <c r="AD493"/>
      <c r="AE493"/>
      <c r="AF493"/>
    </row>
    <row r="494" spans="1:32" x14ac:dyDescent="0.25">
      <c r="A494" s="348"/>
      <c r="B494" s="350">
        <v>1.6617453930439893E-4</v>
      </c>
      <c r="C494" s="350">
        <v>-5.4727431176225035E-2</v>
      </c>
      <c r="D494" s="350">
        <v>1.2671351129575223</v>
      </c>
      <c r="E494" s="350">
        <v>0.28423949716197622</v>
      </c>
      <c r="F494" s="350">
        <v>2.5077885953348655E-2</v>
      </c>
      <c r="G494" s="348"/>
      <c r="H494" s="349">
        <f t="shared" si="57"/>
        <v>0</v>
      </c>
      <c r="I494" s="348"/>
      <c r="J494" s="1"/>
      <c r="K494" s="348"/>
      <c r="L494" s="1"/>
      <c r="M494" s="348"/>
      <c r="N494" s="348"/>
      <c r="O494" s="348"/>
      <c r="P494" s="348"/>
      <c r="Q494" s="347"/>
      <c r="R494" s="349">
        <f t="shared" si="65"/>
        <v>0</v>
      </c>
      <c r="S494" s="349">
        <f t="shared" si="58"/>
        <v>0</v>
      </c>
      <c r="T494" s="349">
        <f t="shared" si="59"/>
        <v>0</v>
      </c>
      <c r="U494" s="349">
        <f t="shared" si="60"/>
        <v>0</v>
      </c>
      <c r="V494" s="349">
        <f t="shared" si="61"/>
        <v>0</v>
      </c>
      <c r="W494" s="349">
        <f t="shared" si="62"/>
        <v>0</v>
      </c>
      <c r="X494" s="349">
        <f t="shared" si="63"/>
        <v>0</v>
      </c>
      <c r="Y494" s="349">
        <f t="shared" si="64"/>
        <v>0</v>
      </c>
      <c r="Z494" s="348"/>
      <c r="AA494" s="348"/>
      <c r="AB494" s="348"/>
      <c r="AC494" s="351"/>
      <c r="AD494"/>
      <c r="AE494"/>
      <c r="AF494"/>
    </row>
    <row r="495" spans="1:32" x14ac:dyDescent="0.25">
      <c r="A495" s="348"/>
      <c r="B495" s="350">
        <v>5.3358692416970329E-4</v>
      </c>
      <c r="C495" s="350">
        <v>3.8566965652963116E-2</v>
      </c>
      <c r="D495" s="350">
        <v>1.084089224026515</v>
      </c>
      <c r="E495" s="350">
        <v>0.26334214754955537</v>
      </c>
      <c r="F495" s="350">
        <v>3.1963425168356631E-2</v>
      </c>
      <c r="G495" s="348"/>
      <c r="H495" s="349">
        <f t="shared" si="57"/>
        <v>0</v>
      </c>
      <c r="I495" s="348"/>
      <c r="J495" s="1"/>
      <c r="K495" s="348"/>
      <c r="L495" s="1"/>
      <c r="M495" s="348"/>
      <c r="N495" s="348"/>
      <c r="O495" s="348"/>
      <c r="P495" s="348"/>
      <c r="Q495" s="347"/>
      <c r="R495" s="349">
        <f t="shared" si="65"/>
        <v>0</v>
      </c>
      <c r="S495" s="349">
        <f t="shared" si="58"/>
        <v>0</v>
      </c>
      <c r="T495" s="349">
        <f t="shared" si="59"/>
        <v>0</v>
      </c>
      <c r="U495" s="349">
        <f t="shared" si="60"/>
        <v>0</v>
      </c>
      <c r="V495" s="349">
        <f t="shared" si="61"/>
        <v>0</v>
      </c>
      <c r="W495" s="349">
        <f t="shared" si="62"/>
        <v>0</v>
      </c>
      <c r="X495" s="349">
        <f t="shared" si="63"/>
        <v>0</v>
      </c>
      <c r="Y495" s="349">
        <f t="shared" si="64"/>
        <v>0</v>
      </c>
      <c r="Z495" s="348"/>
      <c r="AA495" s="348"/>
      <c r="AB495" s="348"/>
      <c r="AC495" s="351"/>
      <c r="AD495"/>
      <c r="AE495"/>
      <c r="AF495"/>
    </row>
    <row r="496" spans="1:32" x14ac:dyDescent="0.25">
      <c r="A496" s="348"/>
      <c r="B496" s="350">
        <v>6.1531500692602276E-4</v>
      </c>
      <c r="C496" s="350">
        <v>3.991821281713355E-2</v>
      </c>
      <c r="D496" s="350">
        <v>1.002259939615936</v>
      </c>
      <c r="E496" s="350">
        <v>0.25648577749588813</v>
      </c>
      <c r="F496" s="350">
        <v>3.5226210597867291E-2</v>
      </c>
      <c r="G496" s="348"/>
      <c r="H496" s="349">
        <f t="shared" si="57"/>
        <v>0</v>
      </c>
      <c r="I496" s="348"/>
      <c r="J496" s="1"/>
      <c r="K496" s="348"/>
      <c r="L496" s="1"/>
      <c r="M496" s="348"/>
      <c r="N496" s="348"/>
      <c r="O496" s="348"/>
      <c r="P496" s="348"/>
      <c r="Q496" s="347"/>
      <c r="R496" s="349">
        <f t="shared" si="65"/>
        <v>0</v>
      </c>
      <c r="S496" s="349">
        <f t="shared" si="58"/>
        <v>0</v>
      </c>
      <c r="T496" s="349">
        <f t="shared" si="59"/>
        <v>0</v>
      </c>
      <c r="U496" s="349">
        <f t="shared" si="60"/>
        <v>0</v>
      </c>
      <c r="V496" s="349">
        <f t="shared" si="61"/>
        <v>0</v>
      </c>
      <c r="W496" s="349">
        <f t="shared" si="62"/>
        <v>0</v>
      </c>
      <c r="X496" s="349">
        <f t="shared" si="63"/>
        <v>0</v>
      </c>
      <c r="Y496" s="349">
        <f t="shared" si="64"/>
        <v>0</v>
      </c>
      <c r="Z496" s="348"/>
      <c r="AA496" s="348"/>
      <c r="AB496" s="348"/>
      <c r="AC496"/>
      <c r="AD496"/>
      <c r="AE496"/>
      <c r="AF496"/>
    </row>
    <row r="497" spans="1:32" x14ac:dyDescent="0.25">
      <c r="A497" s="348"/>
      <c r="B497" s="350"/>
      <c r="C497" s="350">
        <v>5.6666792446681248E-2</v>
      </c>
      <c r="D497" s="350"/>
      <c r="E497" s="350"/>
      <c r="F497" s="350">
        <v>6.711535059822038E-2</v>
      </c>
      <c r="G497" s="348"/>
      <c r="H497" s="349">
        <f t="shared" si="57"/>
        <v>0</v>
      </c>
      <c r="I497" s="348"/>
      <c r="J497" s="1"/>
      <c r="K497" s="348"/>
      <c r="L497" s="1"/>
      <c r="M497" s="348"/>
      <c r="N497" s="348"/>
      <c r="O497" s="348"/>
      <c r="P497" s="348"/>
      <c r="Q497" s="347"/>
      <c r="R497" s="349">
        <f t="shared" si="65"/>
        <v>0</v>
      </c>
      <c r="S497" s="349">
        <f t="shared" si="58"/>
        <v>0</v>
      </c>
      <c r="T497" s="349">
        <f t="shared" si="59"/>
        <v>0</v>
      </c>
      <c r="U497" s="349">
        <f t="shared" si="60"/>
        <v>0</v>
      </c>
      <c r="V497" s="349">
        <f t="shared" si="61"/>
        <v>0</v>
      </c>
      <c r="W497" s="349">
        <f t="shared" si="62"/>
        <v>0</v>
      </c>
      <c r="X497" s="349">
        <f t="shared" si="63"/>
        <v>0</v>
      </c>
      <c r="Y497" s="349">
        <f t="shared" si="64"/>
        <v>0</v>
      </c>
      <c r="Z497" s="348"/>
      <c r="AA497" s="348"/>
      <c r="AB497" s="348"/>
      <c r="AC497" s="351"/>
      <c r="AD497"/>
      <c r="AE497"/>
      <c r="AF497"/>
    </row>
    <row r="498" spans="1:32" x14ac:dyDescent="0.25">
      <c r="A498" s="348"/>
      <c r="B498" s="350">
        <v>1.2266783706725703E-3</v>
      </c>
      <c r="C498" s="350">
        <v>-2.0982907357095803E-2</v>
      </c>
      <c r="D498" s="350">
        <v>0.42910972409972781</v>
      </c>
      <c r="E498" s="350">
        <v>0.23670091085229952</v>
      </c>
      <c r="F498" s="350">
        <v>5.1036935924067516E-2</v>
      </c>
      <c r="G498" s="348"/>
      <c r="H498" s="349">
        <f t="shared" si="57"/>
        <v>0</v>
      </c>
      <c r="I498" s="348"/>
      <c r="J498" s="1"/>
      <c r="K498" s="348"/>
      <c r="L498" s="1"/>
      <c r="M498" s="348"/>
      <c r="N498" s="348"/>
      <c r="O498" s="348"/>
      <c r="P498" s="348"/>
      <c r="Q498" s="347"/>
      <c r="R498" s="349">
        <f t="shared" si="65"/>
        <v>0</v>
      </c>
      <c r="S498" s="349">
        <f t="shared" si="58"/>
        <v>0</v>
      </c>
      <c r="T498" s="349">
        <f t="shared" si="59"/>
        <v>0</v>
      </c>
      <c r="U498" s="349">
        <f t="shared" si="60"/>
        <v>0</v>
      </c>
      <c r="V498" s="349">
        <f t="shared" si="61"/>
        <v>0</v>
      </c>
      <c r="W498" s="349">
        <f t="shared" si="62"/>
        <v>0</v>
      </c>
      <c r="X498" s="349">
        <f t="shared" si="63"/>
        <v>0</v>
      </c>
      <c r="Y498" s="349">
        <f t="shared" si="64"/>
        <v>0</v>
      </c>
      <c r="Z498" s="348"/>
      <c r="AA498" s="348"/>
      <c r="AB498" s="348"/>
      <c r="AC498" s="351"/>
      <c r="AD498"/>
      <c r="AE498"/>
      <c r="AF498"/>
    </row>
    <row r="499" spans="1:32" x14ac:dyDescent="0.25">
      <c r="A499" s="348"/>
      <c r="B499" s="350">
        <v>8.6661403631145437E-5</v>
      </c>
      <c r="C499" s="350">
        <v>4.101415742607252E-2</v>
      </c>
      <c r="D499" s="350">
        <v>1.1877257878926326</v>
      </c>
      <c r="E499" s="350">
        <v>0.25860851399006057</v>
      </c>
      <c r="F499" s="350">
        <v>2.7171114976878741E-2</v>
      </c>
      <c r="G499" s="348"/>
      <c r="H499" s="349">
        <f t="shared" si="57"/>
        <v>0</v>
      </c>
      <c r="I499" s="348"/>
      <c r="J499" s="1"/>
      <c r="K499" s="348"/>
      <c r="L499" s="1"/>
      <c r="M499" s="348"/>
      <c r="N499" s="348"/>
      <c r="O499" s="348"/>
      <c r="P499" s="348"/>
      <c r="Q499" s="347"/>
      <c r="R499" s="349">
        <f t="shared" si="65"/>
        <v>0</v>
      </c>
      <c r="S499" s="349">
        <f t="shared" si="58"/>
        <v>0</v>
      </c>
      <c r="T499" s="349">
        <f t="shared" si="59"/>
        <v>0</v>
      </c>
      <c r="U499" s="349">
        <f t="shared" si="60"/>
        <v>0</v>
      </c>
      <c r="V499" s="349">
        <f t="shared" si="61"/>
        <v>0</v>
      </c>
      <c r="W499" s="349">
        <f t="shared" si="62"/>
        <v>0</v>
      </c>
      <c r="X499" s="349">
        <f t="shared" si="63"/>
        <v>0</v>
      </c>
      <c r="Y499" s="349">
        <f t="shared" si="64"/>
        <v>0</v>
      </c>
      <c r="Z499" s="348"/>
      <c r="AA499" s="348"/>
      <c r="AB499" s="348"/>
      <c r="AC499" s="351"/>
      <c r="AD499"/>
      <c r="AE499"/>
      <c r="AF499"/>
    </row>
    <row r="500" spans="1:32" x14ac:dyDescent="0.25">
      <c r="A500" s="348"/>
      <c r="B500" s="350">
        <v>3.4456859140223779E-4</v>
      </c>
      <c r="C500" s="350">
        <v>3.3207643647094429E-2</v>
      </c>
      <c r="D500" s="350">
        <v>1.1373761647786678</v>
      </c>
      <c r="E500" s="350">
        <v>0.26535925185776765</v>
      </c>
      <c r="F500" s="350">
        <v>2.9556126111637611E-2</v>
      </c>
      <c r="G500" s="348"/>
      <c r="H500" s="349">
        <f t="shared" si="57"/>
        <v>0</v>
      </c>
      <c r="I500" s="348"/>
      <c r="J500" s="1"/>
      <c r="K500" s="348"/>
      <c r="L500" s="1"/>
      <c r="M500" s="348"/>
      <c r="N500" s="348"/>
      <c r="O500" s="348"/>
      <c r="P500" s="348"/>
      <c r="Q500" s="347"/>
      <c r="R500" s="349">
        <f t="shared" si="65"/>
        <v>0</v>
      </c>
      <c r="S500" s="349">
        <f t="shared" si="58"/>
        <v>0</v>
      </c>
      <c r="T500" s="349">
        <f t="shared" si="59"/>
        <v>0</v>
      </c>
      <c r="U500" s="349">
        <f t="shared" si="60"/>
        <v>0</v>
      </c>
      <c r="V500" s="349">
        <f t="shared" si="61"/>
        <v>0</v>
      </c>
      <c r="W500" s="349">
        <f t="shared" si="62"/>
        <v>0</v>
      </c>
      <c r="X500" s="349">
        <f t="shared" si="63"/>
        <v>0</v>
      </c>
      <c r="Y500" s="349">
        <f t="shared" si="64"/>
        <v>0</v>
      </c>
      <c r="Z500" s="348"/>
      <c r="AA500" s="348"/>
      <c r="AB500" s="348"/>
      <c r="AC500"/>
      <c r="AD500"/>
      <c r="AE500"/>
      <c r="AF500"/>
    </row>
    <row r="501" spans="1:32" x14ac:dyDescent="0.25">
      <c r="A501" s="348"/>
      <c r="B501" s="350">
        <v>3.6752221849470476E-4</v>
      </c>
      <c r="C501" s="350">
        <v>4.0753336824928772E-2</v>
      </c>
      <c r="D501" s="350">
        <v>1.1343726609946365</v>
      </c>
      <c r="E501" s="350">
        <v>0.26919418982537241</v>
      </c>
      <c r="F501" s="350">
        <v>2.8306478235101712E-2</v>
      </c>
      <c r="G501" s="348"/>
      <c r="H501" s="349">
        <f t="shared" si="57"/>
        <v>0</v>
      </c>
      <c r="I501" s="348"/>
      <c r="J501" s="1"/>
      <c r="K501" s="348"/>
      <c r="L501" s="1"/>
      <c r="M501" s="348"/>
      <c r="N501" s="348"/>
      <c r="O501" s="348"/>
      <c r="P501" s="348"/>
      <c r="Q501" s="347"/>
      <c r="R501" s="349">
        <f t="shared" si="65"/>
        <v>0</v>
      </c>
      <c r="S501" s="349">
        <f t="shared" si="58"/>
        <v>0</v>
      </c>
      <c r="T501" s="349">
        <f t="shared" si="59"/>
        <v>0</v>
      </c>
      <c r="U501" s="349">
        <f t="shared" si="60"/>
        <v>0</v>
      </c>
      <c r="V501" s="349">
        <f t="shared" si="61"/>
        <v>0</v>
      </c>
      <c r="W501" s="349">
        <f t="shared" si="62"/>
        <v>0</v>
      </c>
      <c r="X501" s="349">
        <f t="shared" si="63"/>
        <v>0</v>
      </c>
      <c r="Y501" s="349">
        <f t="shared" si="64"/>
        <v>0</v>
      </c>
      <c r="Z501" s="348"/>
      <c r="AA501" s="348"/>
      <c r="AB501" s="348"/>
      <c r="AC501" s="351"/>
      <c r="AD501"/>
      <c r="AE501"/>
      <c r="AF501"/>
    </row>
    <row r="502" spans="1:32" x14ac:dyDescent="0.25">
      <c r="A502" s="348"/>
      <c r="B502" s="350">
        <v>3.9124063859541602E-4</v>
      </c>
      <c r="C502" s="350">
        <v>3.7341892695926727E-2</v>
      </c>
      <c r="D502" s="350">
        <v>1.0472442485708662</v>
      </c>
      <c r="E502" s="350">
        <v>0.25244011171310493</v>
      </c>
      <c r="F502" s="350">
        <v>3.3956279799086789E-2</v>
      </c>
      <c r="G502" s="348"/>
      <c r="H502" s="349">
        <f t="shared" si="57"/>
        <v>0</v>
      </c>
      <c r="I502" s="348"/>
      <c r="J502" s="1"/>
      <c r="K502" s="348"/>
      <c r="L502" s="1"/>
      <c r="M502" s="348"/>
      <c r="N502" s="348"/>
      <c r="O502" s="348"/>
      <c r="P502" s="348"/>
      <c r="Q502" s="347"/>
      <c r="R502" s="349">
        <f t="shared" si="65"/>
        <v>0</v>
      </c>
      <c r="S502" s="349">
        <f t="shared" si="58"/>
        <v>0</v>
      </c>
      <c r="T502" s="349">
        <f t="shared" si="59"/>
        <v>0</v>
      </c>
      <c r="U502" s="349">
        <f t="shared" si="60"/>
        <v>0</v>
      </c>
      <c r="V502" s="349">
        <f t="shared" si="61"/>
        <v>0</v>
      </c>
      <c r="W502" s="349">
        <f t="shared" si="62"/>
        <v>0</v>
      </c>
      <c r="X502" s="349">
        <f t="shared" si="63"/>
        <v>0</v>
      </c>
      <c r="Y502" s="349">
        <f t="shared" si="64"/>
        <v>0</v>
      </c>
      <c r="Z502" s="348"/>
      <c r="AA502" s="348"/>
      <c r="AB502" s="348"/>
      <c r="AC502" s="351"/>
      <c r="AD502"/>
      <c r="AE502"/>
      <c r="AF502"/>
    </row>
    <row r="503" spans="1:32" x14ac:dyDescent="0.25">
      <c r="A503" s="348"/>
      <c r="B503" s="350"/>
      <c r="C503" s="350">
        <v>-7.4678955037974009E-3</v>
      </c>
      <c r="D503" s="350">
        <v>1.2537681320777265</v>
      </c>
      <c r="E503" s="350">
        <v>0.28900999096649094</v>
      </c>
      <c r="F503" s="350">
        <v>2.0903519054403626E-2</v>
      </c>
      <c r="G503" s="348"/>
      <c r="H503" s="349">
        <f t="shared" si="57"/>
        <v>0</v>
      </c>
      <c r="I503" s="348"/>
      <c r="J503" s="1"/>
      <c r="K503" s="348"/>
      <c r="L503" s="1"/>
      <c r="M503" s="348"/>
      <c r="N503" s="348"/>
      <c r="O503" s="348"/>
      <c r="P503" s="348"/>
      <c r="Q503" s="347"/>
      <c r="R503" s="349">
        <f t="shared" si="65"/>
        <v>0</v>
      </c>
      <c r="S503" s="349">
        <f t="shared" si="58"/>
        <v>0</v>
      </c>
      <c r="T503" s="349">
        <f t="shared" si="59"/>
        <v>0</v>
      </c>
      <c r="U503" s="349">
        <f t="shared" si="60"/>
        <v>0</v>
      </c>
      <c r="V503" s="349">
        <f t="shared" si="61"/>
        <v>0</v>
      </c>
      <c r="W503" s="349">
        <f t="shared" si="62"/>
        <v>0</v>
      </c>
      <c r="X503" s="349">
        <f t="shared" si="63"/>
        <v>0</v>
      </c>
      <c r="Y503" s="349">
        <f t="shared" si="64"/>
        <v>0</v>
      </c>
      <c r="Z503" s="348"/>
      <c r="AA503" s="348"/>
      <c r="AB503" s="348"/>
      <c r="AC503" s="351"/>
      <c r="AD503"/>
      <c r="AE503"/>
      <c r="AF503"/>
    </row>
    <row r="504" spans="1:32" x14ac:dyDescent="0.25">
      <c r="A504" s="348"/>
      <c r="B504" s="350"/>
      <c r="C504" s="350">
        <v>4.1104859079705396E-2</v>
      </c>
      <c r="D504" s="350">
        <v>1.1819240600268865</v>
      </c>
      <c r="E504" s="350">
        <v>0.25562878394512917</v>
      </c>
      <c r="F504" s="350">
        <v>2.7087691372307234E-2</v>
      </c>
      <c r="G504" s="348"/>
      <c r="H504" s="349">
        <f t="shared" si="57"/>
        <v>0</v>
      </c>
      <c r="I504" s="348"/>
      <c r="J504" s="1"/>
      <c r="K504" s="348"/>
      <c r="L504" s="1"/>
      <c r="M504" s="348"/>
      <c r="N504" s="348"/>
      <c r="O504" s="348"/>
      <c r="P504" s="348"/>
      <c r="Q504" s="347"/>
      <c r="R504" s="349">
        <f t="shared" si="65"/>
        <v>0</v>
      </c>
      <c r="S504" s="349">
        <f t="shared" si="58"/>
        <v>0</v>
      </c>
      <c r="T504" s="349">
        <f t="shared" si="59"/>
        <v>0</v>
      </c>
      <c r="U504" s="349">
        <f t="shared" si="60"/>
        <v>0</v>
      </c>
      <c r="V504" s="349">
        <f t="shared" si="61"/>
        <v>0</v>
      </c>
      <c r="W504" s="349">
        <f t="shared" si="62"/>
        <v>0</v>
      </c>
      <c r="X504" s="349">
        <f t="shared" si="63"/>
        <v>0</v>
      </c>
      <c r="Y504" s="349">
        <f t="shared" si="64"/>
        <v>0</v>
      </c>
      <c r="Z504" s="348"/>
      <c r="AA504" s="348"/>
      <c r="AB504" s="348"/>
      <c r="AC504" s="351"/>
      <c r="AD504"/>
      <c r="AE504"/>
      <c r="AF504"/>
    </row>
    <row r="505" spans="1:32" x14ac:dyDescent="0.25">
      <c r="A505" s="348"/>
      <c r="B505" s="350">
        <v>3.6917282375934825E-4</v>
      </c>
      <c r="C505" s="350">
        <v>4.0757899813119232E-2</v>
      </c>
      <c r="D505" s="350">
        <v>1.132042949116534</v>
      </c>
      <c r="E505" s="350">
        <v>0.26861983350142515</v>
      </c>
      <c r="F505" s="350">
        <v>2.8484588470173752E-2</v>
      </c>
      <c r="G505" s="348"/>
      <c r="H505" s="349">
        <f t="shared" si="57"/>
        <v>0</v>
      </c>
      <c r="I505" s="348"/>
      <c r="J505" s="1"/>
      <c r="K505" s="348"/>
      <c r="L505" s="1"/>
      <c r="M505" s="348"/>
      <c r="N505" s="348"/>
      <c r="O505" s="348"/>
      <c r="P505" s="348"/>
      <c r="Q505" s="347"/>
      <c r="R505" s="349">
        <f t="shared" si="65"/>
        <v>0</v>
      </c>
      <c r="S505" s="349">
        <f t="shared" si="58"/>
        <v>0</v>
      </c>
      <c r="T505" s="349">
        <f t="shared" si="59"/>
        <v>0</v>
      </c>
      <c r="U505" s="349">
        <f t="shared" si="60"/>
        <v>0</v>
      </c>
      <c r="V505" s="349">
        <f t="shared" si="61"/>
        <v>0</v>
      </c>
      <c r="W505" s="349">
        <f t="shared" si="62"/>
        <v>0</v>
      </c>
      <c r="X505" s="349">
        <f t="shared" si="63"/>
        <v>0</v>
      </c>
      <c r="Y505" s="349">
        <f t="shared" si="64"/>
        <v>0</v>
      </c>
      <c r="Z505" s="348"/>
      <c r="AA505" s="348"/>
      <c r="AB505" s="348"/>
      <c r="AC505" s="351"/>
      <c r="AD505"/>
      <c r="AE505"/>
      <c r="AF505"/>
    </row>
    <row r="506" spans="1:32" x14ac:dyDescent="0.25">
      <c r="A506" s="348"/>
      <c r="B506" s="350">
        <v>1.8360751860222056E-3</v>
      </c>
      <c r="C506" s="350">
        <v>-2.9091375227149101E-2</v>
      </c>
      <c r="D506" s="350">
        <v>1.4101503991767446</v>
      </c>
      <c r="E506" s="350">
        <v>0.30381567205253557</v>
      </c>
      <c r="F506" s="350">
        <v>2.8958055578935354E-2</v>
      </c>
      <c r="G506" s="348"/>
      <c r="H506" s="349">
        <f t="shared" si="57"/>
        <v>0</v>
      </c>
      <c r="I506" s="348"/>
      <c r="J506" s="1"/>
      <c r="K506" s="348"/>
      <c r="L506" s="1"/>
      <c r="M506" s="348"/>
      <c r="N506" s="348"/>
      <c r="O506" s="348"/>
      <c r="P506" s="348"/>
      <c r="Q506" s="347"/>
      <c r="R506" s="349">
        <f t="shared" si="65"/>
        <v>0</v>
      </c>
      <c r="S506" s="349">
        <f t="shared" si="58"/>
        <v>0</v>
      </c>
      <c r="T506" s="349">
        <f t="shared" si="59"/>
        <v>0</v>
      </c>
      <c r="U506" s="349">
        <f t="shared" si="60"/>
        <v>0</v>
      </c>
      <c r="V506" s="349">
        <f t="shared" si="61"/>
        <v>0</v>
      </c>
      <c r="W506" s="349">
        <f t="shared" si="62"/>
        <v>0</v>
      </c>
      <c r="X506" s="349">
        <f t="shared" si="63"/>
        <v>0</v>
      </c>
      <c r="Y506" s="349">
        <f t="shared" si="64"/>
        <v>0</v>
      </c>
      <c r="Z506" s="348"/>
      <c r="AA506" s="348"/>
      <c r="AB506" s="348"/>
      <c r="AC506" s="351"/>
      <c r="AD506"/>
      <c r="AE506"/>
      <c r="AF506"/>
    </row>
    <row r="507" spans="1:32" x14ac:dyDescent="0.25">
      <c r="A507" s="348"/>
      <c r="B507" s="350">
        <v>6.406313684179835E-5</v>
      </c>
      <c r="C507" s="350">
        <v>-3.3437342397136833E-4</v>
      </c>
      <c r="D507" s="350">
        <v>1.2676931144653047</v>
      </c>
      <c r="E507" s="350">
        <v>0.29510741463106904</v>
      </c>
      <c r="F507" s="350">
        <v>1.9188645719206188E-2</v>
      </c>
      <c r="G507" s="348"/>
      <c r="H507" s="349">
        <f t="shared" si="57"/>
        <v>0</v>
      </c>
      <c r="I507" s="348"/>
      <c r="J507" s="1"/>
      <c r="K507" s="348"/>
      <c r="L507" s="1"/>
      <c r="M507" s="348"/>
      <c r="N507" s="348"/>
      <c r="O507" s="348"/>
      <c r="P507" s="348"/>
      <c r="Q507" s="347"/>
      <c r="R507" s="349">
        <f t="shared" si="65"/>
        <v>0</v>
      </c>
      <c r="S507" s="349">
        <f t="shared" si="58"/>
        <v>0</v>
      </c>
      <c r="T507" s="349">
        <f t="shared" si="59"/>
        <v>0</v>
      </c>
      <c r="U507" s="349">
        <f t="shared" si="60"/>
        <v>0</v>
      </c>
      <c r="V507" s="349">
        <f t="shared" si="61"/>
        <v>0</v>
      </c>
      <c r="W507" s="349">
        <f t="shared" si="62"/>
        <v>0</v>
      </c>
      <c r="X507" s="349">
        <f t="shared" si="63"/>
        <v>0</v>
      </c>
      <c r="Y507" s="349">
        <f t="shared" si="64"/>
        <v>0</v>
      </c>
      <c r="Z507" s="348"/>
      <c r="AA507" s="348"/>
      <c r="AB507" s="348"/>
      <c r="AC507" s="351"/>
      <c r="AD507"/>
      <c r="AE507"/>
      <c r="AF507"/>
    </row>
    <row r="508" spans="1:32" x14ac:dyDescent="0.25">
      <c r="A508" s="348"/>
      <c r="B508" s="350">
        <v>4.4503793022235619E-4</v>
      </c>
      <c r="C508" s="350">
        <v>4.0778689594019896E-2</v>
      </c>
      <c r="D508" s="350">
        <v>1.1019958299266222</v>
      </c>
      <c r="E508" s="350">
        <v>0.26609949977482922</v>
      </c>
      <c r="F508" s="350">
        <v>3.0111461747936791E-2</v>
      </c>
      <c r="G508" s="348"/>
      <c r="H508" s="349">
        <f t="shared" si="57"/>
        <v>0</v>
      </c>
      <c r="I508" s="348"/>
      <c r="J508" s="1"/>
      <c r="K508" s="348"/>
      <c r="L508" s="1"/>
      <c r="M508" s="348"/>
      <c r="N508" s="348"/>
      <c r="O508" s="348"/>
      <c r="P508" s="348"/>
      <c r="Q508" s="347"/>
      <c r="R508" s="349">
        <f t="shared" si="65"/>
        <v>0</v>
      </c>
      <c r="S508" s="349">
        <f t="shared" si="58"/>
        <v>0</v>
      </c>
      <c r="T508" s="349">
        <f t="shared" si="59"/>
        <v>0</v>
      </c>
      <c r="U508" s="349">
        <f t="shared" si="60"/>
        <v>0</v>
      </c>
      <c r="V508" s="349">
        <f t="shared" si="61"/>
        <v>0</v>
      </c>
      <c r="W508" s="349">
        <f t="shared" si="62"/>
        <v>0</v>
      </c>
      <c r="X508" s="349">
        <f t="shared" si="63"/>
        <v>0</v>
      </c>
      <c r="Y508" s="349">
        <f t="shared" si="64"/>
        <v>0</v>
      </c>
      <c r="Z508" s="348"/>
      <c r="AA508" s="348"/>
      <c r="AB508" s="348"/>
      <c r="AC508" s="351"/>
      <c r="AD508"/>
      <c r="AE508"/>
      <c r="AF508"/>
    </row>
    <row r="509" spans="1:32" x14ac:dyDescent="0.25">
      <c r="A509" s="348"/>
      <c r="B509" s="350">
        <v>1.6582224372281112E-5</v>
      </c>
      <c r="C509" s="350">
        <v>3.1871923317976086E-2</v>
      </c>
      <c r="D509" s="350">
        <v>1.206776333178446</v>
      </c>
      <c r="E509" s="350">
        <v>0.26704367940370249</v>
      </c>
      <c r="F509" s="350">
        <v>2.4783783755769791E-2</v>
      </c>
      <c r="G509" s="348"/>
      <c r="H509" s="349">
        <f t="shared" si="57"/>
        <v>0</v>
      </c>
      <c r="I509" s="348"/>
      <c r="J509" s="1"/>
      <c r="K509" s="348"/>
      <c r="L509" s="1"/>
      <c r="M509" s="348"/>
      <c r="N509" s="348"/>
      <c r="O509" s="348"/>
      <c r="P509" s="348"/>
      <c r="Q509" s="347"/>
      <c r="R509" s="349">
        <f t="shared" si="65"/>
        <v>0</v>
      </c>
      <c r="S509" s="349">
        <f t="shared" si="58"/>
        <v>0</v>
      </c>
      <c r="T509" s="349">
        <f t="shared" si="59"/>
        <v>0</v>
      </c>
      <c r="U509" s="349">
        <f t="shared" si="60"/>
        <v>0</v>
      </c>
      <c r="V509" s="349">
        <f t="shared" si="61"/>
        <v>0</v>
      </c>
      <c r="W509" s="349">
        <f t="shared" si="62"/>
        <v>0</v>
      </c>
      <c r="X509" s="349">
        <f t="shared" si="63"/>
        <v>0</v>
      </c>
      <c r="Y509" s="349">
        <f t="shared" si="64"/>
        <v>0</v>
      </c>
      <c r="Z509" s="348"/>
      <c r="AA509" s="348"/>
      <c r="AB509" s="348"/>
      <c r="AC509" s="351"/>
      <c r="AD509"/>
      <c r="AE509"/>
      <c r="AF509"/>
    </row>
    <row r="510" spans="1:32" x14ac:dyDescent="0.25">
      <c r="A510" s="348"/>
      <c r="B510" s="350"/>
      <c r="C510" s="350">
        <v>4.1313704553539492E-2</v>
      </c>
      <c r="D510" s="350">
        <v>0.89341235868531743</v>
      </c>
      <c r="E510" s="350">
        <v>0.23089790350250222</v>
      </c>
      <c r="F510" s="350">
        <v>3.7256564700921431E-2</v>
      </c>
      <c r="G510" s="348"/>
      <c r="H510" s="349">
        <f t="shared" si="57"/>
        <v>0</v>
      </c>
      <c r="I510" s="348"/>
      <c r="J510" s="1"/>
      <c r="K510" s="348"/>
      <c r="L510" s="1"/>
      <c r="M510" s="348"/>
      <c r="N510" s="348"/>
      <c r="O510" s="348"/>
      <c r="P510" s="348"/>
      <c r="Q510" s="347"/>
      <c r="R510" s="349">
        <f t="shared" si="65"/>
        <v>0</v>
      </c>
      <c r="S510" s="349">
        <f t="shared" si="58"/>
        <v>0</v>
      </c>
      <c r="T510" s="349">
        <f t="shared" si="59"/>
        <v>0</v>
      </c>
      <c r="U510" s="349">
        <f t="shared" si="60"/>
        <v>0</v>
      </c>
      <c r="V510" s="349">
        <f t="shared" si="61"/>
        <v>0</v>
      </c>
      <c r="W510" s="349">
        <f t="shared" si="62"/>
        <v>0</v>
      </c>
      <c r="X510" s="349">
        <f t="shared" si="63"/>
        <v>0</v>
      </c>
      <c r="Y510" s="349">
        <f t="shared" si="64"/>
        <v>0</v>
      </c>
      <c r="Z510" s="348"/>
      <c r="AA510" s="348"/>
      <c r="AB510" s="348"/>
      <c r="AC510" s="351"/>
      <c r="AD510"/>
      <c r="AE510"/>
      <c r="AF510"/>
    </row>
    <row r="511" spans="1:32" x14ac:dyDescent="0.25">
      <c r="A511" s="348"/>
      <c r="B511" s="350">
        <v>1.864611384362619E-4</v>
      </c>
      <c r="C511" s="350">
        <v>1.8391455482825527E-2</v>
      </c>
      <c r="D511" s="350">
        <v>1.2678986141532391</v>
      </c>
      <c r="E511" s="350">
        <v>0.28894358414356019</v>
      </c>
      <c r="F511" s="350">
        <v>2.1068269504860803E-2</v>
      </c>
      <c r="G511" s="348"/>
      <c r="H511" s="349">
        <f t="shared" si="57"/>
        <v>0</v>
      </c>
      <c r="I511" s="348"/>
      <c r="J511" s="1"/>
      <c r="K511" s="348"/>
      <c r="L511" s="1"/>
      <c r="M511" s="348"/>
      <c r="N511" s="348"/>
      <c r="O511" s="348"/>
      <c r="P511" s="348"/>
      <c r="Q511" s="347"/>
      <c r="R511" s="349">
        <f t="shared" si="65"/>
        <v>0</v>
      </c>
      <c r="S511" s="349">
        <f t="shared" si="58"/>
        <v>0</v>
      </c>
      <c r="T511" s="349">
        <f t="shared" si="59"/>
        <v>0</v>
      </c>
      <c r="U511" s="349">
        <f t="shared" si="60"/>
        <v>0</v>
      </c>
      <c r="V511" s="349">
        <f t="shared" si="61"/>
        <v>0</v>
      </c>
      <c r="W511" s="349">
        <f t="shared" si="62"/>
        <v>0</v>
      </c>
      <c r="X511" s="349">
        <f t="shared" si="63"/>
        <v>0</v>
      </c>
      <c r="Y511" s="349">
        <f t="shared" si="64"/>
        <v>0</v>
      </c>
      <c r="Z511" s="348"/>
      <c r="AA511" s="348"/>
      <c r="AB511" s="348"/>
      <c r="AC511" s="351"/>
      <c r="AD511"/>
      <c r="AE511"/>
      <c r="AF511"/>
    </row>
    <row r="512" spans="1:32" x14ac:dyDescent="0.25">
      <c r="A512" s="348"/>
      <c r="B512" s="350">
        <v>7.9163913033743795E-3</v>
      </c>
      <c r="C512" s="350">
        <v>-4.4683779940289607</v>
      </c>
      <c r="D512" s="350">
        <v>2.3057733512102252</v>
      </c>
      <c r="E512" s="350">
        <v>0.68748896466450871</v>
      </c>
      <c r="F512" s="350">
        <v>4.1122154673167662E-2</v>
      </c>
      <c r="G512" s="348"/>
      <c r="H512" s="349">
        <f t="shared" si="57"/>
        <v>0</v>
      </c>
      <c r="I512" s="348"/>
      <c r="J512" s="1"/>
      <c r="K512" s="348"/>
      <c r="L512" s="1"/>
      <c r="M512" s="348"/>
      <c r="N512" s="348"/>
      <c r="O512" s="348"/>
      <c r="P512" s="348"/>
      <c r="Q512" s="347"/>
      <c r="R512" s="349">
        <f t="shared" si="65"/>
        <v>0</v>
      </c>
      <c r="S512" s="349">
        <f t="shared" si="58"/>
        <v>0</v>
      </c>
      <c r="T512" s="349">
        <f t="shared" si="59"/>
        <v>0</v>
      </c>
      <c r="U512" s="349">
        <f t="shared" si="60"/>
        <v>0</v>
      </c>
      <c r="V512" s="349">
        <f t="shared" si="61"/>
        <v>0</v>
      </c>
      <c r="W512" s="349">
        <f t="shared" si="62"/>
        <v>0</v>
      </c>
      <c r="X512" s="349">
        <f t="shared" si="63"/>
        <v>0</v>
      </c>
      <c r="Y512" s="349">
        <f t="shared" si="64"/>
        <v>0</v>
      </c>
      <c r="Z512" s="348"/>
      <c r="AA512" s="348"/>
      <c r="AB512" s="348"/>
      <c r="AC512" s="351"/>
      <c r="AD512"/>
      <c r="AE512"/>
      <c r="AF512"/>
    </row>
    <row r="513" spans="1:32" x14ac:dyDescent="0.25">
      <c r="A513" s="348"/>
      <c r="B513" s="350">
        <v>2.9477355109863192E-4</v>
      </c>
      <c r="C513" s="350">
        <v>2.5755324429717823E-2</v>
      </c>
      <c r="D513" s="350">
        <v>1.2492071036544403</v>
      </c>
      <c r="E513" s="350">
        <v>0.28321943027015217</v>
      </c>
      <c r="F513" s="350">
        <v>2.3446146104301291E-2</v>
      </c>
      <c r="G513" s="348"/>
      <c r="H513" s="349">
        <f t="shared" ref="H513:H576" si="66">SUMPRODUCT(B513:F513,B$62:F$62)</f>
        <v>0</v>
      </c>
      <c r="I513" s="348"/>
      <c r="J513" s="1"/>
      <c r="K513" s="348"/>
      <c r="L513" s="1"/>
      <c r="M513" s="348"/>
      <c r="N513" s="348"/>
      <c r="O513" s="348"/>
      <c r="P513" s="348"/>
      <c r="Q513" s="347"/>
      <c r="R513" s="349">
        <f t="shared" si="65"/>
        <v>0</v>
      </c>
      <c r="S513" s="349">
        <f t="shared" ref="S513:S576" si="67">SUMPRODUCT($B513:$F513,$K$66:$O$66)</f>
        <v>0</v>
      </c>
      <c r="T513" s="349">
        <f t="shared" ref="T513:T576" si="68">SUMPRODUCT($B513:$F513,$K$67:$O$67)</f>
        <v>0</v>
      </c>
      <c r="U513" s="349">
        <f t="shared" ref="U513:U576" si="69">SUMPRODUCT($B513:$F513,$K$68:$O$68)</f>
        <v>0</v>
      </c>
      <c r="V513" s="349">
        <f t="shared" ref="V513:V576" si="70">SUMPRODUCT($B513:$F513,$K$69:$O$69)</f>
        <v>0</v>
      </c>
      <c r="W513" s="349">
        <f t="shared" ref="W513:W576" si="71">SUMPRODUCT($B513:$F513,$K$70:$O$70)</f>
        <v>0</v>
      </c>
      <c r="X513" s="349">
        <f t="shared" ref="X513:X576" si="72">SUMPRODUCT($B513:$F513,$K$71:$O$71)</f>
        <v>0</v>
      </c>
      <c r="Y513" s="349">
        <f t="shared" ref="Y513:Y576" si="73">SUMPRODUCT($B513:$F513,$K$72:$O$72)</f>
        <v>0</v>
      </c>
      <c r="Z513" s="348"/>
      <c r="AA513" s="348"/>
      <c r="AB513" s="348"/>
      <c r="AC513" s="351"/>
      <c r="AD513"/>
      <c r="AE513"/>
      <c r="AF513"/>
    </row>
    <row r="514" spans="1:32" x14ac:dyDescent="0.25">
      <c r="A514" s="348"/>
      <c r="B514" s="350"/>
      <c r="C514" s="350">
        <v>1.0445566655322635E-2</v>
      </c>
      <c r="D514" s="350">
        <v>1.2605139490927486</v>
      </c>
      <c r="E514" s="350">
        <v>0.29412846792740865</v>
      </c>
      <c r="F514" s="350">
        <v>1.8357453147858041E-2</v>
      </c>
      <c r="G514" s="348"/>
      <c r="H514" s="349">
        <f t="shared" si="66"/>
        <v>0</v>
      </c>
      <c r="I514" s="348"/>
      <c r="J514" s="1"/>
      <c r="K514" s="348"/>
      <c r="L514" s="1"/>
      <c r="M514" s="348"/>
      <c r="N514" s="348"/>
      <c r="O514" s="348"/>
      <c r="P514" s="348"/>
      <c r="Q514" s="347"/>
      <c r="R514" s="349">
        <f t="shared" ref="R514:R577" si="74">SUMPRODUCT(B514:F514,K$65:O$65)</f>
        <v>0</v>
      </c>
      <c r="S514" s="349">
        <f t="shared" si="67"/>
        <v>0</v>
      </c>
      <c r="T514" s="349">
        <f t="shared" si="68"/>
        <v>0</v>
      </c>
      <c r="U514" s="349">
        <f t="shared" si="69"/>
        <v>0</v>
      </c>
      <c r="V514" s="349">
        <f t="shared" si="70"/>
        <v>0</v>
      </c>
      <c r="W514" s="349">
        <f t="shared" si="71"/>
        <v>0</v>
      </c>
      <c r="X514" s="349">
        <f t="shared" si="72"/>
        <v>0</v>
      </c>
      <c r="Y514" s="349">
        <f t="shared" si="73"/>
        <v>0</v>
      </c>
      <c r="Z514" s="348"/>
      <c r="AA514" s="348"/>
      <c r="AB514" s="348"/>
      <c r="AC514" s="351"/>
      <c r="AD514"/>
      <c r="AE514"/>
      <c r="AF514"/>
    </row>
    <row r="515" spans="1:32" x14ac:dyDescent="0.25">
      <c r="A515" s="348"/>
      <c r="B515" s="350">
        <v>5.7024258033581477E-4</v>
      </c>
      <c r="C515" s="350">
        <v>4.0788870951845413E-2</v>
      </c>
      <c r="D515" s="350">
        <v>1.0756790136976515</v>
      </c>
      <c r="E515" s="350">
        <v>0.26369920928047913</v>
      </c>
      <c r="F515" s="350">
        <v>3.2052813480963928E-2</v>
      </c>
      <c r="G515" s="348"/>
      <c r="H515" s="349">
        <f t="shared" si="66"/>
        <v>0</v>
      </c>
      <c r="I515" s="348"/>
      <c r="J515" s="1"/>
      <c r="K515" s="348"/>
      <c r="L515" s="1"/>
      <c r="M515" s="348"/>
      <c r="N515" s="348"/>
      <c r="O515" s="348"/>
      <c r="P515" s="348"/>
      <c r="Q515" s="347"/>
      <c r="R515" s="349">
        <f t="shared" si="74"/>
        <v>0</v>
      </c>
      <c r="S515" s="349">
        <f t="shared" si="67"/>
        <v>0</v>
      </c>
      <c r="T515" s="349">
        <f t="shared" si="68"/>
        <v>0</v>
      </c>
      <c r="U515" s="349">
        <f t="shared" si="69"/>
        <v>0</v>
      </c>
      <c r="V515" s="349">
        <f t="shared" si="70"/>
        <v>0</v>
      </c>
      <c r="W515" s="349">
        <f t="shared" si="71"/>
        <v>0</v>
      </c>
      <c r="X515" s="349">
        <f t="shared" si="72"/>
        <v>0</v>
      </c>
      <c r="Y515" s="349">
        <f t="shared" si="73"/>
        <v>0</v>
      </c>
      <c r="Z515" s="348"/>
      <c r="AA515" s="348"/>
      <c r="AB515" s="348"/>
      <c r="AC515" s="351"/>
      <c r="AD515"/>
      <c r="AE515"/>
      <c r="AF515"/>
    </row>
    <row r="516" spans="1:32" x14ac:dyDescent="0.25">
      <c r="A516" s="348"/>
      <c r="B516" s="350">
        <v>3.3615855698612795E-3</v>
      </c>
      <c r="C516" s="350">
        <v>-0.71366683475783721</v>
      </c>
      <c r="D516" s="350">
        <v>0.38282142639904654</v>
      </c>
      <c r="E516" s="350">
        <v>0.25430893209994249</v>
      </c>
      <c r="F516" s="350">
        <v>7.5449404144053031E-2</v>
      </c>
      <c r="G516" s="348"/>
      <c r="H516" s="349">
        <f t="shared" si="66"/>
        <v>0</v>
      </c>
      <c r="I516" s="348"/>
      <c r="J516" s="1"/>
      <c r="K516" s="348"/>
      <c r="L516" s="1"/>
      <c r="M516" s="348"/>
      <c r="N516" s="348"/>
      <c r="O516" s="348"/>
      <c r="P516" s="348"/>
      <c r="Q516" s="347"/>
      <c r="R516" s="349">
        <f t="shared" si="74"/>
        <v>0</v>
      </c>
      <c r="S516" s="349">
        <f t="shared" si="67"/>
        <v>0</v>
      </c>
      <c r="T516" s="349">
        <f t="shared" si="68"/>
        <v>0</v>
      </c>
      <c r="U516" s="349">
        <f t="shared" si="69"/>
        <v>0</v>
      </c>
      <c r="V516" s="349">
        <f t="shared" si="70"/>
        <v>0</v>
      </c>
      <c r="W516" s="349">
        <f t="shared" si="71"/>
        <v>0</v>
      </c>
      <c r="X516" s="349">
        <f t="shared" si="72"/>
        <v>0</v>
      </c>
      <c r="Y516" s="349">
        <f t="shared" si="73"/>
        <v>0</v>
      </c>
      <c r="Z516" s="348"/>
      <c r="AA516" s="348"/>
      <c r="AB516" s="348"/>
      <c r="AC516"/>
      <c r="AD516"/>
      <c r="AE516"/>
      <c r="AF516"/>
    </row>
    <row r="517" spans="1:32" x14ac:dyDescent="0.25">
      <c r="A517" s="348"/>
      <c r="B517" s="350">
        <v>6.0494120430673267E-4</v>
      </c>
      <c r="C517" s="350">
        <v>4.0424881227904053E-2</v>
      </c>
      <c r="D517" s="350">
        <v>0.8887062811764791</v>
      </c>
      <c r="E517" s="350">
        <v>0.24997471788875983</v>
      </c>
      <c r="F517" s="350">
        <v>3.7980309953996642E-2</v>
      </c>
      <c r="G517" s="348"/>
      <c r="H517" s="349">
        <f t="shared" si="66"/>
        <v>0</v>
      </c>
      <c r="I517" s="348"/>
      <c r="J517" s="1"/>
      <c r="K517" s="348"/>
      <c r="L517" s="1"/>
      <c r="M517" s="348"/>
      <c r="N517" s="348"/>
      <c r="O517" s="348"/>
      <c r="P517" s="348"/>
      <c r="Q517" s="347"/>
      <c r="R517" s="349">
        <f t="shared" si="74"/>
        <v>0</v>
      </c>
      <c r="S517" s="349">
        <f t="shared" si="67"/>
        <v>0</v>
      </c>
      <c r="T517" s="349">
        <f t="shared" si="68"/>
        <v>0</v>
      </c>
      <c r="U517" s="349">
        <f t="shared" si="69"/>
        <v>0</v>
      </c>
      <c r="V517" s="349">
        <f t="shared" si="70"/>
        <v>0</v>
      </c>
      <c r="W517" s="349">
        <f t="shared" si="71"/>
        <v>0</v>
      </c>
      <c r="X517" s="349">
        <f t="shared" si="72"/>
        <v>0</v>
      </c>
      <c r="Y517" s="349">
        <f t="shared" si="73"/>
        <v>0</v>
      </c>
      <c r="Z517" s="348"/>
      <c r="AA517" s="348"/>
      <c r="AB517" s="348"/>
      <c r="AC517"/>
      <c r="AD517"/>
      <c r="AE517"/>
      <c r="AF517"/>
    </row>
    <row r="518" spans="1:32" x14ac:dyDescent="0.25">
      <c r="A518" s="348"/>
      <c r="B518" s="350">
        <v>3.6752221849472102E-4</v>
      </c>
      <c r="C518" s="350">
        <v>4.0753336824928772E-2</v>
      </c>
      <c r="D518" s="350">
        <v>1.1343726609946274</v>
      </c>
      <c r="E518" s="350">
        <v>0.26919418982537174</v>
      </c>
      <c r="F518" s="350">
        <v>2.830647823510217E-2</v>
      </c>
      <c r="G518" s="348"/>
      <c r="H518" s="349">
        <f t="shared" si="66"/>
        <v>0</v>
      </c>
      <c r="I518" s="348"/>
      <c r="J518" s="1"/>
      <c r="K518" s="348"/>
      <c r="L518" s="1"/>
      <c r="M518" s="348"/>
      <c r="N518" s="348"/>
      <c r="O518" s="348"/>
      <c r="P518" s="348"/>
      <c r="Q518" s="347"/>
      <c r="R518" s="349">
        <f t="shared" si="74"/>
        <v>0</v>
      </c>
      <c r="S518" s="349">
        <f t="shared" si="67"/>
        <v>0</v>
      </c>
      <c r="T518" s="349">
        <f t="shared" si="68"/>
        <v>0</v>
      </c>
      <c r="U518" s="349">
        <f t="shared" si="69"/>
        <v>0</v>
      </c>
      <c r="V518" s="349">
        <f t="shared" si="70"/>
        <v>0</v>
      </c>
      <c r="W518" s="349">
        <f t="shared" si="71"/>
        <v>0</v>
      </c>
      <c r="X518" s="349">
        <f t="shared" si="72"/>
        <v>0</v>
      </c>
      <c r="Y518" s="349">
        <f t="shared" si="73"/>
        <v>0</v>
      </c>
      <c r="Z518" s="348"/>
      <c r="AA518" s="348"/>
      <c r="AB518" s="348"/>
      <c r="AC518" s="351"/>
      <c r="AD518"/>
      <c r="AE518"/>
      <c r="AF518"/>
    </row>
    <row r="519" spans="1:32" x14ac:dyDescent="0.25">
      <c r="A519" s="348"/>
      <c r="B519" s="350">
        <v>3.0086249219448135E-4</v>
      </c>
      <c r="C519" s="350">
        <v>4.0809389923621958E-2</v>
      </c>
      <c r="D519" s="350">
        <v>1.1283977171329118</v>
      </c>
      <c r="E519" s="350">
        <v>0.2633816235800841</v>
      </c>
      <c r="F519" s="350">
        <v>2.9159199947465703E-2</v>
      </c>
      <c r="G519" s="348"/>
      <c r="H519" s="349">
        <f t="shared" si="66"/>
        <v>0</v>
      </c>
      <c r="I519" s="348"/>
      <c r="J519" s="1"/>
      <c r="K519" s="348"/>
      <c r="L519" s="1"/>
      <c r="M519" s="348"/>
      <c r="N519" s="348"/>
      <c r="O519" s="348"/>
      <c r="P519" s="348"/>
      <c r="Q519" s="347"/>
      <c r="R519" s="349">
        <f t="shared" si="74"/>
        <v>0</v>
      </c>
      <c r="S519" s="349">
        <f t="shared" si="67"/>
        <v>0</v>
      </c>
      <c r="T519" s="349">
        <f t="shared" si="68"/>
        <v>0</v>
      </c>
      <c r="U519" s="349">
        <f t="shared" si="69"/>
        <v>0</v>
      </c>
      <c r="V519" s="349">
        <f t="shared" si="70"/>
        <v>0</v>
      </c>
      <c r="W519" s="349">
        <f t="shared" si="71"/>
        <v>0</v>
      </c>
      <c r="X519" s="349">
        <f t="shared" si="72"/>
        <v>0</v>
      </c>
      <c r="Y519" s="349">
        <f t="shared" si="73"/>
        <v>0</v>
      </c>
      <c r="Z519" s="348"/>
      <c r="AA519" s="348"/>
      <c r="AB519" s="348"/>
      <c r="AC519" s="351"/>
      <c r="AD519"/>
      <c r="AE519"/>
      <c r="AF519"/>
    </row>
    <row r="520" spans="1:32" x14ac:dyDescent="0.25">
      <c r="A520" s="348"/>
      <c r="B520" s="350">
        <v>6.5825852272942496E-4</v>
      </c>
      <c r="C520" s="350">
        <v>3.717982032920969E-2</v>
      </c>
      <c r="D520" s="350">
        <v>0.95646142782569921</v>
      </c>
      <c r="E520" s="350">
        <v>0.25294859767436334</v>
      </c>
      <c r="F520" s="350">
        <v>3.6994698591348983E-2</v>
      </c>
      <c r="G520" s="348"/>
      <c r="H520" s="349">
        <f t="shared" si="66"/>
        <v>0</v>
      </c>
      <c r="I520" s="348"/>
      <c r="J520" s="1"/>
      <c r="K520" s="348"/>
      <c r="L520" s="1"/>
      <c r="M520" s="348"/>
      <c r="N520" s="348"/>
      <c r="O520" s="348"/>
      <c r="P520" s="348"/>
      <c r="Q520" s="347"/>
      <c r="R520" s="349">
        <f t="shared" si="74"/>
        <v>0</v>
      </c>
      <c r="S520" s="349">
        <f t="shared" si="67"/>
        <v>0</v>
      </c>
      <c r="T520" s="349">
        <f t="shared" si="68"/>
        <v>0</v>
      </c>
      <c r="U520" s="349">
        <f t="shared" si="69"/>
        <v>0</v>
      </c>
      <c r="V520" s="349">
        <f t="shared" si="70"/>
        <v>0</v>
      </c>
      <c r="W520" s="349">
        <f t="shared" si="71"/>
        <v>0</v>
      </c>
      <c r="X520" s="349">
        <f t="shared" si="72"/>
        <v>0</v>
      </c>
      <c r="Y520" s="349">
        <f t="shared" si="73"/>
        <v>0</v>
      </c>
      <c r="Z520" s="348"/>
      <c r="AA520" s="348"/>
      <c r="AB520" s="348"/>
      <c r="AC520" s="351"/>
      <c r="AD520"/>
      <c r="AE520"/>
      <c r="AF520"/>
    </row>
    <row r="521" spans="1:32" x14ac:dyDescent="0.25">
      <c r="A521" s="348"/>
      <c r="B521" s="350">
        <v>1.3755917606103418E-4</v>
      </c>
      <c r="C521" s="350">
        <v>-1.6845836845712114E-2</v>
      </c>
      <c r="D521" s="350">
        <v>1.2028188566505826</v>
      </c>
      <c r="E521" s="350">
        <v>0.27362749215597526</v>
      </c>
      <c r="F521" s="350">
        <v>2.7061070712737376E-2</v>
      </c>
      <c r="G521" s="348"/>
      <c r="H521" s="349">
        <f t="shared" si="66"/>
        <v>0</v>
      </c>
      <c r="I521" s="348"/>
      <c r="J521" s="1"/>
      <c r="K521" s="348"/>
      <c r="L521" s="1"/>
      <c r="M521" s="348"/>
      <c r="N521" s="348"/>
      <c r="O521" s="348"/>
      <c r="P521" s="348"/>
      <c r="Q521" s="347"/>
      <c r="R521" s="349">
        <f t="shared" si="74"/>
        <v>0</v>
      </c>
      <c r="S521" s="349">
        <f t="shared" si="67"/>
        <v>0</v>
      </c>
      <c r="T521" s="349">
        <f t="shared" si="68"/>
        <v>0</v>
      </c>
      <c r="U521" s="349">
        <f t="shared" si="69"/>
        <v>0</v>
      </c>
      <c r="V521" s="349">
        <f t="shared" si="70"/>
        <v>0</v>
      </c>
      <c r="W521" s="349">
        <f t="shared" si="71"/>
        <v>0</v>
      </c>
      <c r="X521" s="349">
        <f t="shared" si="72"/>
        <v>0</v>
      </c>
      <c r="Y521" s="349">
        <f t="shared" si="73"/>
        <v>0</v>
      </c>
      <c r="Z521" s="348"/>
      <c r="AA521" s="348"/>
      <c r="AB521" s="348"/>
      <c r="AC521" s="351"/>
      <c r="AD521"/>
      <c r="AE521"/>
      <c r="AF521"/>
    </row>
    <row r="522" spans="1:32" x14ac:dyDescent="0.25">
      <c r="A522" s="348"/>
      <c r="B522" s="350">
        <v>4.702642495602933E-4</v>
      </c>
      <c r="C522" s="350">
        <v>4.0915257512165459E-2</v>
      </c>
      <c r="D522" s="350">
        <v>0.91518165287916087</v>
      </c>
      <c r="E522" s="350">
        <v>0.24745249890366186</v>
      </c>
      <c r="F522" s="350">
        <v>3.7232662779401203E-2</v>
      </c>
      <c r="G522" s="348"/>
      <c r="H522" s="349">
        <f t="shared" si="66"/>
        <v>0</v>
      </c>
      <c r="I522" s="348"/>
      <c r="J522" s="1"/>
      <c r="K522" s="348"/>
      <c r="L522" s="1"/>
      <c r="M522" s="348"/>
      <c r="N522" s="348"/>
      <c r="O522" s="348"/>
      <c r="P522" s="348"/>
      <c r="Q522" s="347"/>
      <c r="R522" s="349">
        <f t="shared" si="74"/>
        <v>0</v>
      </c>
      <c r="S522" s="349">
        <f t="shared" si="67"/>
        <v>0</v>
      </c>
      <c r="T522" s="349">
        <f t="shared" si="68"/>
        <v>0</v>
      </c>
      <c r="U522" s="349">
        <f t="shared" si="69"/>
        <v>0</v>
      </c>
      <c r="V522" s="349">
        <f t="shared" si="70"/>
        <v>0</v>
      </c>
      <c r="W522" s="349">
        <f t="shared" si="71"/>
        <v>0</v>
      </c>
      <c r="X522" s="349">
        <f t="shared" si="72"/>
        <v>0</v>
      </c>
      <c r="Y522" s="349">
        <f t="shared" si="73"/>
        <v>0</v>
      </c>
      <c r="Z522" s="348"/>
      <c r="AA522" s="348"/>
      <c r="AB522" s="348"/>
      <c r="AC522" s="351"/>
      <c r="AD522"/>
      <c r="AE522"/>
      <c r="AF522"/>
    </row>
    <row r="523" spans="1:32" x14ac:dyDescent="0.25">
      <c r="A523" s="348"/>
      <c r="B523" s="350">
        <v>1.4155343237725958E-4</v>
      </c>
      <c r="C523" s="350">
        <v>4.0963462503813601E-2</v>
      </c>
      <c r="D523" s="350">
        <v>1.1781916562054493</v>
      </c>
      <c r="E523" s="350">
        <v>0.26083557802995722</v>
      </c>
      <c r="F523" s="350">
        <v>2.7339225897849179E-2</v>
      </c>
      <c r="G523" s="348"/>
      <c r="H523" s="349">
        <f t="shared" si="66"/>
        <v>0</v>
      </c>
      <c r="I523" s="348"/>
      <c r="J523" s="1"/>
      <c r="K523" s="348"/>
      <c r="L523" s="1"/>
      <c r="M523" s="348"/>
      <c r="N523" s="348"/>
      <c r="O523" s="348"/>
      <c r="P523" s="348"/>
      <c r="Q523" s="347"/>
      <c r="R523" s="349">
        <f t="shared" si="74"/>
        <v>0</v>
      </c>
      <c r="S523" s="349">
        <f t="shared" si="67"/>
        <v>0</v>
      </c>
      <c r="T523" s="349">
        <f t="shared" si="68"/>
        <v>0</v>
      </c>
      <c r="U523" s="349">
        <f t="shared" si="69"/>
        <v>0</v>
      </c>
      <c r="V523" s="349">
        <f t="shared" si="70"/>
        <v>0</v>
      </c>
      <c r="W523" s="349">
        <f t="shared" si="71"/>
        <v>0</v>
      </c>
      <c r="X523" s="349">
        <f t="shared" si="72"/>
        <v>0</v>
      </c>
      <c r="Y523" s="349">
        <f t="shared" si="73"/>
        <v>0</v>
      </c>
      <c r="Z523" s="348"/>
      <c r="AA523" s="348"/>
      <c r="AB523" s="348"/>
      <c r="AC523" s="351"/>
      <c r="AD523"/>
      <c r="AE523"/>
      <c r="AF523"/>
    </row>
    <row r="524" spans="1:32" x14ac:dyDescent="0.25">
      <c r="A524" s="348"/>
      <c r="B524" s="350"/>
      <c r="C524" s="350">
        <v>3.8711051891112139E-2</v>
      </c>
      <c r="D524" s="350">
        <v>6.6581192298289613E-2</v>
      </c>
      <c r="E524" s="350">
        <v>0.21704421810599542</v>
      </c>
      <c r="F524" s="350">
        <v>4.7631601517677417E-2</v>
      </c>
      <c r="G524" s="348"/>
      <c r="H524" s="349">
        <f t="shared" si="66"/>
        <v>0</v>
      </c>
      <c r="I524" s="348"/>
      <c r="J524" s="1"/>
      <c r="K524" s="348"/>
      <c r="L524" s="1"/>
      <c r="M524" s="348"/>
      <c r="N524" s="348"/>
      <c r="O524" s="348"/>
      <c r="P524" s="348"/>
      <c r="Q524" s="347"/>
      <c r="R524" s="349">
        <f t="shared" si="74"/>
        <v>0</v>
      </c>
      <c r="S524" s="349">
        <f t="shared" si="67"/>
        <v>0</v>
      </c>
      <c r="T524" s="349">
        <f t="shared" si="68"/>
        <v>0</v>
      </c>
      <c r="U524" s="349">
        <f t="shared" si="69"/>
        <v>0</v>
      </c>
      <c r="V524" s="349">
        <f t="shared" si="70"/>
        <v>0</v>
      </c>
      <c r="W524" s="349">
        <f t="shared" si="71"/>
        <v>0</v>
      </c>
      <c r="X524" s="349">
        <f t="shared" si="72"/>
        <v>0</v>
      </c>
      <c r="Y524" s="349">
        <f t="shared" si="73"/>
        <v>0</v>
      </c>
      <c r="Z524" s="348"/>
      <c r="AA524" s="348"/>
      <c r="AB524" s="348"/>
      <c r="AC524" s="351"/>
      <c r="AD524"/>
      <c r="AE524"/>
      <c r="AF524"/>
    </row>
    <row r="525" spans="1:32" x14ac:dyDescent="0.25">
      <c r="A525" s="348"/>
      <c r="B525" s="350">
        <v>3.447530583037035E-4</v>
      </c>
      <c r="C525" s="350">
        <v>3.9168805951226383E-2</v>
      </c>
      <c r="D525" s="350">
        <v>0.99425393018695929</v>
      </c>
      <c r="E525" s="350">
        <v>0.25366144925445966</v>
      </c>
      <c r="F525" s="350">
        <v>3.3911530815945515E-2</v>
      </c>
      <c r="G525" s="348"/>
      <c r="H525" s="349">
        <f t="shared" si="66"/>
        <v>0</v>
      </c>
      <c r="I525" s="348"/>
      <c r="J525" s="1"/>
      <c r="K525" s="348"/>
      <c r="L525" s="1"/>
      <c r="M525" s="348"/>
      <c r="N525" s="348"/>
      <c r="O525" s="348"/>
      <c r="P525" s="348"/>
      <c r="Q525" s="347"/>
      <c r="R525" s="349">
        <f t="shared" si="74"/>
        <v>0</v>
      </c>
      <c r="S525" s="349">
        <f t="shared" si="67"/>
        <v>0</v>
      </c>
      <c r="T525" s="349">
        <f t="shared" si="68"/>
        <v>0</v>
      </c>
      <c r="U525" s="349">
        <f t="shared" si="69"/>
        <v>0</v>
      </c>
      <c r="V525" s="349">
        <f t="shared" si="70"/>
        <v>0</v>
      </c>
      <c r="W525" s="349">
        <f t="shared" si="71"/>
        <v>0</v>
      </c>
      <c r="X525" s="349">
        <f t="shared" si="72"/>
        <v>0</v>
      </c>
      <c r="Y525" s="349">
        <f t="shared" si="73"/>
        <v>0</v>
      </c>
      <c r="Z525" s="348"/>
      <c r="AA525" s="348"/>
      <c r="AB525" s="348"/>
      <c r="AC525" s="351"/>
      <c r="AD525"/>
      <c r="AE525"/>
      <c r="AF525"/>
    </row>
    <row r="526" spans="1:32" x14ac:dyDescent="0.25">
      <c r="A526" s="348"/>
      <c r="B526" s="350"/>
      <c r="C526" s="350">
        <v>4.1118679084058814E-2</v>
      </c>
      <c r="D526" s="350">
        <v>1.1530332329272583</v>
      </c>
      <c r="E526" s="350">
        <v>0.25613654152055826</v>
      </c>
      <c r="F526" s="350">
        <v>2.7399522119482617E-2</v>
      </c>
      <c r="G526" s="348"/>
      <c r="H526" s="349">
        <f t="shared" si="66"/>
        <v>0</v>
      </c>
      <c r="I526" s="348"/>
      <c r="J526" s="1"/>
      <c r="K526" s="348"/>
      <c r="L526" s="1"/>
      <c r="M526" s="348"/>
      <c r="N526" s="348"/>
      <c r="O526" s="348"/>
      <c r="P526" s="348"/>
      <c r="Q526" s="347"/>
      <c r="R526" s="349">
        <f t="shared" si="74"/>
        <v>0</v>
      </c>
      <c r="S526" s="349">
        <f t="shared" si="67"/>
        <v>0</v>
      </c>
      <c r="T526" s="349">
        <f t="shared" si="68"/>
        <v>0</v>
      </c>
      <c r="U526" s="349">
        <f t="shared" si="69"/>
        <v>0</v>
      </c>
      <c r="V526" s="349">
        <f t="shared" si="70"/>
        <v>0</v>
      </c>
      <c r="W526" s="349">
        <f t="shared" si="71"/>
        <v>0</v>
      </c>
      <c r="X526" s="349">
        <f t="shared" si="72"/>
        <v>0</v>
      </c>
      <c r="Y526" s="349">
        <f t="shared" si="73"/>
        <v>0</v>
      </c>
      <c r="Z526" s="348"/>
      <c r="AA526" s="348"/>
      <c r="AB526" s="348"/>
      <c r="AC526" s="351"/>
      <c r="AD526"/>
      <c r="AE526"/>
      <c r="AF526"/>
    </row>
    <row r="527" spans="1:32" x14ac:dyDescent="0.25">
      <c r="A527" s="348"/>
      <c r="B527" s="350">
        <v>5.047528847761507E-4</v>
      </c>
      <c r="C527" s="350">
        <v>4.0173020522749348E-2</v>
      </c>
      <c r="D527" s="350">
        <v>0.89258122434409604</v>
      </c>
      <c r="E527" s="350">
        <v>0.24776909529601124</v>
      </c>
      <c r="F527" s="350">
        <v>3.7738528263223513E-2</v>
      </c>
      <c r="G527" s="348"/>
      <c r="H527" s="349">
        <f t="shared" si="66"/>
        <v>0</v>
      </c>
      <c r="I527" s="348"/>
      <c r="J527" s="1"/>
      <c r="K527" s="348"/>
      <c r="L527" s="1"/>
      <c r="M527" s="348"/>
      <c r="N527" s="348"/>
      <c r="O527" s="348"/>
      <c r="P527" s="348"/>
      <c r="Q527" s="347"/>
      <c r="R527" s="349">
        <f t="shared" si="74"/>
        <v>0</v>
      </c>
      <c r="S527" s="349">
        <f t="shared" si="67"/>
        <v>0</v>
      </c>
      <c r="T527" s="349">
        <f t="shared" si="68"/>
        <v>0</v>
      </c>
      <c r="U527" s="349">
        <f t="shared" si="69"/>
        <v>0</v>
      </c>
      <c r="V527" s="349">
        <f t="shared" si="70"/>
        <v>0</v>
      </c>
      <c r="W527" s="349">
        <f t="shared" si="71"/>
        <v>0</v>
      </c>
      <c r="X527" s="349">
        <f t="shared" si="72"/>
        <v>0</v>
      </c>
      <c r="Y527" s="349">
        <f t="shared" si="73"/>
        <v>0</v>
      </c>
      <c r="Z527" s="348"/>
      <c r="AA527" s="348"/>
      <c r="AB527" s="348"/>
      <c r="AC527" s="351"/>
      <c r="AD527"/>
      <c r="AE527"/>
      <c r="AF527"/>
    </row>
    <row r="528" spans="1:32" x14ac:dyDescent="0.25">
      <c r="A528" s="348"/>
      <c r="B528" s="350">
        <v>1.8646113843627475E-4</v>
      </c>
      <c r="C528" s="350">
        <v>1.8391455482826516E-2</v>
      </c>
      <c r="D528" s="350">
        <v>1.2678986141532393</v>
      </c>
      <c r="E528" s="350">
        <v>0.28894358414355925</v>
      </c>
      <c r="F528" s="350">
        <v>2.1068269504861122E-2</v>
      </c>
      <c r="G528" s="348"/>
      <c r="H528" s="349">
        <f t="shared" si="66"/>
        <v>0</v>
      </c>
      <c r="I528" s="348"/>
      <c r="J528" s="1"/>
      <c r="K528" s="348"/>
      <c r="L528" s="1"/>
      <c r="M528" s="348"/>
      <c r="N528" s="348"/>
      <c r="O528" s="348"/>
      <c r="P528" s="348"/>
      <c r="Q528" s="347"/>
      <c r="R528" s="349">
        <f t="shared" si="74"/>
        <v>0</v>
      </c>
      <c r="S528" s="349">
        <f t="shared" si="67"/>
        <v>0</v>
      </c>
      <c r="T528" s="349">
        <f t="shared" si="68"/>
        <v>0</v>
      </c>
      <c r="U528" s="349">
        <f t="shared" si="69"/>
        <v>0</v>
      </c>
      <c r="V528" s="349">
        <f t="shared" si="70"/>
        <v>0</v>
      </c>
      <c r="W528" s="349">
        <f t="shared" si="71"/>
        <v>0</v>
      </c>
      <c r="X528" s="349">
        <f t="shared" si="72"/>
        <v>0</v>
      </c>
      <c r="Y528" s="349">
        <f t="shared" si="73"/>
        <v>0</v>
      </c>
      <c r="Z528" s="348"/>
      <c r="AA528" s="348"/>
      <c r="AB528" s="348"/>
      <c r="AC528" s="351"/>
      <c r="AD528"/>
      <c r="AE528"/>
      <c r="AF528"/>
    </row>
    <row r="529" spans="1:32" x14ac:dyDescent="0.25">
      <c r="A529" s="348"/>
      <c r="B529" s="350">
        <v>3.5559273103420052E-4</v>
      </c>
      <c r="C529" s="350">
        <v>3.3651705546192283E-2</v>
      </c>
      <c r="D529" s="350">
        <v>0.91537578575496836</v>
      </c>
      <c r="E529" s="350">
        <v>0.24616963668773273</v>
      </c>
      <c r="F529" s="350">
        <v>3.7118139761563626E-2</v>
      </c>
      <c r="G529" s="348"/>
      <c r="H529" s="349">
        <f t="shared" si="66"/>
        <v>0</v>
      </c>
      <c r="I529" s="348"/>
      <c r="J529" s="1"/>
      <c r="K529" s="348"/>
      <c r="L529" s="1"/>
      <c r="M529" s="348"/>
      <c r="N529" s="348"/>
      <c r="O529" s="348"/>
      <c r="P529" s="348"/>
      <c r="Q529" s="347"/>
      <c r="R529" s="349">
        <f t="shared" si="74"/>
        <v>0</v>
      </c>
      <c r="S529" s="349">
        <f t="shared" si="67"/>
        <v>0</v>
      </c>
      <c r="T529" s="349">
        <f t="shared" si="68"/>
        <v>0</v>
      </c>
      <c r="U529" s="349">
        <f t="shared" si="69"/>
        <v>0</v>
      </c>
      <c r="V529" s="349">
        <f t="shared" si="70"/>
        <v>0</v>
      </c>
      <c r="W529" s="349">
        <f t="shared" si="71"/>
        <v>0</v>
      </c>
      <c r="X529" s="349">
        <f t="shared" si="72"/>
        <v>0</v>
      </c>
      <c r="Y529" s="349">
        <f t="shared" si="73"/>
        <v>0</v>
      </c>
      <c r="Z529" s="348"/>
      <c r="AA529" s="348"/>
      <c r="AB529" s="348"/>
      <c r="AC529" s="351"/>
      <c r="AD529"/>
      <c r="AE529"/>
      <c r="AF529"/>
    </row>
    <row r="530" spans="1:32" x14ac:dyDescent="0.25">
      <c r="A530" s="348"/>
      <c r="B530" s="350"/>
      <c r="C530" s="350">
        <v>-3.3370504719796478E-4</v>
      </c>
      <c r="D530" s="350">
        <v>1.2316865127671257</v>
      </c>
      <c r="E530" s="350">
        <v>0.28456298853356654</v>
      </c>
      <c r="F530" s="350">
        <v>2.2040736024809604E-2</v>
      </c>
      <c r="G530" s="348"/>
      <c r="H530" s="349">
        <f t="shared" si="66"/>
        <v>0</v>
      </c>
      <c r="I530" s="348"/>
      <c r="J530" s="1"/>
      <c r="K530" s="348"/>
      <c r="L530" s="1"/>
      <c r="M530" s="348"/>
      <c r="N530" s="348"/>
      <c r="O530" s="348"/>
      <c r="P530" s="348"/>
      <c r="Q530" s="347"/>
      <c r="R530" s="349">
        <f t="shared" si="74"/>
        <v>0</v>
      </c>
      <c r="S530" s="349">
        <f t="shared" si="67"/>
        <v>0</v>
      </c>
      <c r="T530" s="349">
        <f t="shared" si="68"/>
        <v>0</v>
      </c>
      <c r="U530" s="349">
        <f t="shared" si="69"/>
        <v>0</v>
      </c>
      <c r="V530" s="349">
        <f t="shared" si="70"/>
        <v>0</v>
      </c>
      <c r="W530" s="349">
        <f t="shared" si="71"/>
        <v>0</v>
      </c>
      <c r="X530" s="349">
        <f t="shared" si="72"/>
        <v>0</v>
      </c>
      <c r="Y530" s="349">
        <f t="shared" si="73"/>
        <v>0</v>
      </c>
      <c r="Z530" s="348"/>
      <c r="AA530" s="348"/>
      <c r="AB530" s="348"/>
      <c r="AC530" s="351"/>
      <c r="AD530"/>
      <c r="AE530"/>
      <c r="AF530"/>
    </row>
    <row r="531" spans="1:32" x14ac:dyDescent="0.25">
      <c r="A531" s="348"/>
      <c r="B531" s="350"/>
      <c r="C531" s="350">
        <v>2.9104380007981805E-3</v>
      </c>
      <c r="D531" s="350">
        <v>1.1789783160680793</v>
      </c>
      <c r="E531" s="350">
        <v>0.27618595498593407</v>
      </c>
      <c r="F531" s="350">
        <v>2.4713587335665137E-2</v>
      </c>
      <c r="G531" s="348"/>
      <c r="H531" s="349">
        <f t="shared" si="66"/>
        <v>0</v>
      </c>
      <c r="I531" s="348"/>
      <c r="J531" s="1"/>
      <c r="K531" s="348"/>
      <c r="L531" s="1"/>
      <c r="M531" s="348"/>
      <c r="N531" s="348"/>
      <c r="O531" s="348"/>
      <c r="P531" s="348"/>
      <c r="Q531" s="347"/>
      <c r="R531" s="349">
        <f t="shared" si="74"/>
        <v>0</v>
      </c>
      <c r="S531" s="349">
        <f t="shared" si="67"/>
        <v>0</v>
      </c>
      <c r="T531" s="349">
        <f t="shared" si="68"/>
        <v>0</v>
      </c>
      <c r="U531" s="349">
        <f t="shared" si="69"/>
        <v>0</v>
      </c>
      <c r="V531" s="349">
        <f t="shared" si="70"/>
        <v>0</v>
      </c>
      <c r="W531" s="349">
        <f t="shared" si="71"/>
        <v>0</v>
      </c>
      <c r="X531" s="349">
        <f t="shared" si="72"/>
        <v>0</v>
      </c>
      <c r="Y531" s="349">
        <f t="shared" si="73"/>
        <v>0</v>
      </c>
      <c r="Z531" s="348"/>
      <c r="AA531" s="348"/>
      <c r="AB531" s="348"/>
      <c r="AC531" s="351"/>
      <c r="AD531"/>
      <c r="AE531"/>
      <c r="AF531"/>
    </row>
    <row r="532" spans="1:32" x14ac:dyDescent="0.25">
      <c r="A532" s="348"/>
      <c r="B532" s="350">
        <v>6.0494120430673798E-4</v>
      </c>
      <c r="C532" s="350">
        <v>4.042488122790408E-2</v>
      </c>
      <c r="D532" s="350">
        <v>0.88870628117648576</v>
      </c>
      <c r="E532" s="350">
        <v>0.24997471788876016</v>
      </c>
      <c r="F532" s="350">
        <v>3.7980309953996545E-2</v>
      </c>
      <c r="G532" s="348"/>
      <c r="H532" s="349">
        <f t="shared" si="66"/>
        <v>0</v>
      </c>
      <c r="I532" s="348"/>
      <c r="J532" s="1"/>
      <c r="K532" s="348"/>
      <c r="L532" s="1"/>
      <c r="M532" s="348"/>
      <c r="N532" s="348"/>
      <c r="O532" s="348"/>
      <c r="P532" s="348"/>
      <c r="Q532" s="347"/>
      <c r="R532" s="349">
        <f t="shared" si="74"/>
        <v>0</v>
      </c>
      <c r="S532" s="349">
        <f t="shared" si="67"/>
        <v>0</v>
      </c>
      <c r="T532" s="349">
        <f t="shared" si="68"/>
        <v>0</v>
      </c>
      <c r="U532" s="349">
        <f t="shared" si="69"/>
        <v>0</v>
      </c>
      <c r="V532" s="349">
        <f t="shared" si="70"/>
        <v>0</v>
      </c>
      <c r="W532" s="349">
        <f t="shared" si="71"/>
        <v>0</v>
      </c>
      <c r="X532" s="349">
        <f t="shared" si="72"/>
        <v>0</v>
      </c>
      <c r="Y532" s="349">
        <f t="shared" si="73"/>
        <v>0</v>
      </c>
      <c r="Z532" s="348"/>
      <c r="AA532" s="348"/>
      <c r="AB532" s="348"/>
      <c r="AC532" s="351"/>
      <c r="AD532"/>
      <c r="AE532"/>
      <c r="AF532"/>
    </row>
    <row r="533" spans="1:32" x14ac:dyDescent="0.25">
      <c r="A533" s="348"/>
      <c r="B533" s="350"/>
      <c r="C533" s="350">
        <v>-5.2832548344066067E-2</v>
      </c>
      <c r="D533" s="350"/>
      <c r="E533" s="350">
        <v>0.19877074934538336</v>
      </c>
      <c r="F533" s="350">
        <v>5.5568309464917337E-2</v>
      </c>
      <c r="G533" s="348"/>
      <c r="H533" s="349">
        <f t="shared" si="66"/>
        <v>0</v>
      </c>
      <c r="I533" s="348"/>
      <c r="J533" s="1"/>
      <c r="K533" s="348"/>
      <c r="L533" s="1"/>
      <c r="M533" s="348"/>
      <c r="N533" s="348"/>
      <c r="O533" s="348"/>
      <c r="P533" s="348"/>
      <c r="Q533" s="347"/>
      <c r="R533" s="349">
        <f t="shared" si="74"/>
        <v>0</v>
      </c>
      <c r="S533" s="349">
        <f t="shared" si="67"/>
        <v>0</v>
      </c>
      <c r="T533" s="349">
        <f t="shared" si="68"/>
        <v>0</v>
      </c>
      <c r="U533" s="349">
        <f t="shared" si="69"/>
        <v>0</v>
      </c>
      <c r="V533" s="349">
        <f t="shared" si="70"/>
        <v>0</v>
      </c>
      <c r="W533" s="349">
        <f t="shared" si="71"/>
        <v>0</v>
      </c>
      <c r="X533" s="349">
        <f t="shared" si="72"/>
        <v>0</v>
      </c>
      <c r="Y533" s="349">
        <f t="shared" si="73"/>
        <v>0</v>
      </c>
      <c r="Z533" s="348"/>
      <c r="AA533" s="348"/>
      <c r="AB533" s="348"/>
      <c r="AC533" s="351"/>
      <c r="AD533"/>
      <c r="AE533"/>
      <c r="AF533"/>
    </row>
    <row r="534" spans="1:32" x14ac:dyDescent="0.25">
      <c r="A534" s="348"/>
      <c r="B534" s="350"/>
      <c r="C534" s="350">
        <v>-4.1226348882407823E-2</v>
      </c>
      <c r="D534" s="350">
        <v>1.0846197923796002</v>
      </c>
      <c r="E534" s="350">
        <v>0.26594273698815979</v>
      </c>
      <c r="F534" s="350">
        <v>3.0252847830116489E-2</v>
      </c>
      <c r="G534" s="348"/>
      <c r="H534" s="349">
        <f t="shared" si="66"/>
        <v>0</v>
      </c>
      <c r="I534" s="348"/>
      <c r="J534" s="1"/>
      <c r="K534" s="348"/>
      <c r="L534" s="1"/>
      <c r="M534" s="348"/>
      <c r="N534" s="348"/>
      <c r="O534" s="348"/>
      <c r="P534" s="348"/>
      <c r="Q534" s="347"/>
      <c r="R534" s="349">
        <f t="shared" si="74"/>
        <v>0</v>
      </c>
      <c r="S534" s="349">
        <f t="shared" si="67"/>
        <v>0</v>
      </c>
      <c r="T534" s="349">
        <f t="shared" si="68"/>
        <v>0</v>
      </c>
      <c r="U534" s="349">
        <f t="shared" si="69"/>
        <v>0</v>
      </c>
      <c r="V534" s="349">
        <f t="shared" si="70"/>
        <v>0</v>
      </c>
      <c r="W534" s="349">
        <f t="shared" si="71"/>
        <v>0</v>
      </c>
      <c r="X534" s="349">
        <f t="shared" si="72"/>
        <v>0</v>
      </c>
      <c r="Y534" s="349">
        <f t="shared" si="73"/>
        <v>0</v>
      </c>
      <c r="Z534" s="348"/>
      <c r="AA534" s="348"/>
      <c r="AB534" s="348"/>
      <c r="AC534" s="351"/>
      <c r="AD534"/>
      <c r="AE534"/>
      <c r="AF534"/>
    </row>
    <row r="535" spans="1:32" x14ac:dyDescent="0.25">
      <c r="A535" s="348"/>
      <c r="B535" s="350">
        <v>3.8220338698925462E-4</v>
      </c>
      <c r="C535" s="350">
        <v>3.7646136258618366E-2</v>
      </c>
      <c r="D535" s="350">
        <v>1.123655608002224</v>
      </c>
      <c r="E535" s="350">
        <v>0.26694285697925285</v>
      </c>
      <c r="F535" s="350">
        <v>2.9412540240082292E-2</v>
      </c>
      <c r="G535" s="348"/>
      <c r="H535" s="349">
        <f t="shared" si="66"/>
        <v>0</v>
      </c>
      <c r="I535" s="348"/>
      <c r="J535" s="1"/>
      <c r="K535" s="348"/>
      <c r="L535" s="1"/>
      <c r="M535" s="348"/>
      <c r="N535" s="348"/>
      <c r="O535" s="348"/>
      <c r="P535" s="348"/>
      <c r="Q535" s="347"/>
      <c r="R535" s="349">
        <f t="shared" si="74"/>
        <v>0</v>
      </c>
      <c r="S535" s="349">
        <f t="shared" si="67"/>
        <v>0</v>
      </c>
      <c r="T535" s="349">
        <f t="shared" si="68"/>
        <v>0</v>
      </c>
      <c r="U535" s="349">
        <f t="shared" si="69"/>
        <v>0</v>
      </c>
      <c r="V535" s="349">
        <f t="shared" si="70"/>
        <v>0</v>
      </c>
      <c r="W535" s="349">
        <f t="shared" si="71"/>
        <v>0</v>
      </c>
      <c r="X535" s="349">
        <f t="shared" si="72"/>
        <v>0</v>
      </c>
      <c r="Y535" s="349">
        <f t="shared" si="73"/>
        <v>0</v>
      </c>
      <c r="Z535" s="348"/>
      <c r="AA535" s="348"/>
      <c r="AB535" s="348"/>
      <c r="AC535"/>
      <c r="AD535"/>
      <c r="AE535"/>
      <c r="AF535"/>
    </row>
    <row r="536" spans="1:32" x14ac:dyDescent="0.25">
      <c r="A536" s="348"/>
      <c r="B536" s="350">
        <v>8.656882681581685E-5</v>
      </c>
      <c r="C536" s="350">
        <v>3.0512253289509905E-2</v>
      </c>
      <c r="D536" s="350">
        <v>0.83795488380991368</v>
      </c>
      <c r="E536" s="350">
        <v>0.23652410025203022</v>
      </c>
      <c r="F536" s="350">
        <v>3.8313741167778761E-2</v>
      </c>
      <c r="G536" s="348"/>
      <c r="H536" s="349">
        <f t="shared" si="66"/>
        <v>0</v>
      </c>
      <c r="I536" s="348"/>
      <c r="J536" s="1"/>
      <c r="K536" s="348"/>
      <c r="L536" s="1"/>
      <c r="M536" s="348"/>
      <c r="N536" s="348"/>
      <c r="O536" s="348"/>
      <c r="P536" s="348"/>
      <c r="Q536" s="347"/>
      <c r="R536" s="349">
        <f t="shared" si="74"/>
        <v>0</v>
      </c>
      <c r="S536" s="349">
        <f t="shared" si="67"/>
        <v>0</v>
      </c>
      <c r="T536" s="349">
        <f t="shared" si="68"/>
        <v>0</v>
      </c>
      <c r="U536" s="349">
        <f t="shared" si="69"/>
        <v>0</v>
      </c>
      <c r="V536" s="349">
        <f t="shared" si="70"/>
        <v>0</v>
      </c>
      <c r="W536" s="349">
        <f t="shared" si="71"/>
        <v>0</v>
      </c>
      <c r="X536" s="349">
        <f t="shared" si="72"/>
        <v>0</v>
      </c>
      <c r="Y536" s="349">
        <f t="shared" si="73"/>
        <v>0</v>
      </c>
      <c r="Z536" s="348"/>
      <c r="AA536" s="348"/>
      <c r="AB536" s="348"/>
      <c r="AC536"/>
      <c r="AD536"/>
      <c r="AE536"/>
      <c r="AF536"/>
    </row>
    <row r="537" spans="1:32" x14ac:dyDescent="0.25">
      <c r="A537" s="348"/>
      <c r="B537" s="350">
        <v>6.4542822902624358E-4</v>
      </c>
      <c r="C537" s="350">
        <v>4.0341512376183837E-2</v>
      </c>
      <c r="D537" s="350">
        <v>0.93322615668827347</v>
      </c>
      <c r="E537" s="350">
        <v>0.25216058448104961</v>
      </c>
      <c r="F537" s="350">
        <v>3.7283516462791468E-2</v>
      </c>
      <c r="G537" s="348"/>
      <c r="H537" s="349">
        <f t="shared" si="66"/>
        <v>0</v>
      </c>
      <c r="I537" s="348"/>
      <c r="J537" s="1"/>
      <c r="K537" s="348"/>
      <c r="L537" s="1"/>
      <c r="M537" s="348"/>
      <c r="N537" s="348"/>
      <c r="O537" s="348"/>
      <c r="P537" s="348"/>
      <c r="Q537" s="347"/>
      <c r="R537" s="349">
        <f t="shared" si="74"/>
        <v>0</v>
      </c>
      <c r="S537" s="349">
        <f t="shared" si="67"/>
        <v>0</v>
      </c>
      <c r="T537" s="349">
        <f t="shared" si="68"/>
        <v>0</v>
      </c>
      <c r="U537" s="349">
        <f t="shared" si="69"/>
        <v>0</v>
      </c>
      <c r="V537" s="349">
        <f t="shared" si="70"/>
        <v>0</v>
      </c>
      <c r="W537" s="349">
        <f t="shared" si="71"/>
        <v>0</v>
      </c>
      <c r="X537" s="349">
        <f t="shared" si="72"/>
        <v>0</v>
      </c>
      <c r="Y537" s="349">
        <f t="shared" si="73"/>
        <v>0</v>
      </c>
      <c r="Z537" s="348"/>
      <c r="AA537" s="348"/>
      <c r="AB537" s="348"/>
      <c r="AC537" s="351"/>
      <c r="AD537"/>
      <c r="AE537"/>
      <c r="AF537"/>
    </row>
    <row r="538" spans="1:32" x14ac:dyDescent="0.25">
      <c r="A538" s="348"/>
      <c r="B538" s="350">
        <v>8.6479099163474981E-5</v>
      </c>
      <c r="C538" s="350">
        <v>3.0506950222166311E-2</v>
      </c>
      <c r="D538" s="350">
        <v>0.83892238656960594</v>
      </c>
      <c r="E538" s="350">
        <v>0.23656087272983903</v>
      </c>
      <c r="F538" s="350">
        <v>3.8295752900830773E-2</v>
      </c>
      <c r="G538" s="348"/>
      <c r="H538" s="349">
        <f t="shared" si="66"/>
        <v>0</v>
      </c>
      <c r="I538" s="348"/>
      <c r="J538" s="1"/>
      <c r="K538" s="348"/>
      <c r="L538" s="1"/>
      <c r="M538" s="348"/>
      <c r="N538" s="348"/>
      <c r="O538" s="348"/>
      <c r="P538" s="348"/>
      <c r="Q538" s="347"/>
      <c r="R538" s="349">
        <f t="shared" si="74"/>
        <v>0</v>
      </c>
      <c r="S538" s="349">
        <f t="shared" si="67"/>
        <v>0</v>
      </c>
      <c r="T538" s="349">
        <f t="shared" si="68"/>
        <v>0</v>
      </c>
      <c r="U538" s="349">
        <f t="shared" si="69"/>
        <v>0</v>
      </c>
      <c r="V538" s="349">
        <f t="shared" si="70"/>
        <v>0</v>
      </c>
      <c r="W538" s="349">
        <f t="shared" si="71"/>
        <v>0</v>
      </c>
      <c r="X538" s="349">
        <f t="shared" si="72"/>
        <v>0</v>
      </c>
      <c r="Y538" s="349">
        <f t="shared" si="73"/>
        <v>0</v>
      </c>
      <c r="Z538" s="348"/>
      <c r="AA538" s="348"/>
      <c r="AB538" s="348"/>
      <c r="AC538" s="351"/>
      <c r="AD538"/>
      <c r="AE538"/>
      <c r="AF538"/>
    </row>
    <row r="539" spans="1:32" x14ac:dyDescent="0.25">
      <c r="A539" s="348"/>
      <c r="B539" s="350">
        <v>1.1823419564494406E-2</v>
      </c>
      <c r="C539" s="350">
        <v>-0.16096961465123519</v>
      </c>
      <c r="D539" s="350"/>
      <c r="E539" s="350">
        <v>0.41734852273140233</v>
      </c>
      <c r="F539" s="350">
        <v>8.1244640091639272E-2</v>
      </c>
      <c r="G539" s="348"/>
      <c r="H539" s="349">
        <f t="shared" si="66"/>
        <v>0</v>
      </c>
      <c r="I539" s="348"/>
      <c r="J539" s="1"/>
      <c r="K539" s="348"/>
      <c r="L539" s="1"/>
      <c r="M539" s="348"/>
      <c r="N539" s="348"/>
      <c r="O539" s="348"/>
      <c r="P539" s="348"/>
      <c r="Q539" s="347"/>
      <c r="R539" s="349">
        <f t="shared" si="74"/>
        <v>0</v>
      </c>
      <c r="S539" s="349">
        <f t="shared" si="67"/>
        <v>0</v>
      </c>
      <c r="T539" s="349">
        <f t="shared" si="68"/>
        <v>0</v>
      </c>
      <c r="U539" s="349">
        <f t="shared" si="69"/>
        <v>0</v>
      </c>
      <c r="V539" s="349">
        <f t="shared" si="70"/>
        <v>0</v>
      </c>
      <c r="W539" s="349">
        <f t="shared" si="71"/>
        <v>0</v>
      </c>
      <c r="X539" s="349">
        <f t="shared" si="72"/>
        <v>0</v>
      </c>
      <c r="Y539" s="349">
        <f t="shared" si="73"/>
        <v>0</v>
      </c>
      <c r="Z539" s="348"/>
      <c r="AA539" s="348"/>
      <c r="AB539" s="348"/>
      <c r="AC539"/>
      <c r="AD539"/>
      <c r="AE539"/>
      <c r="AF539"/>
    </row>
    <row r="540" spans="1:32" x14ac:dyDescent="0.25">
      <c r="A540" s="348"/>
      <c r="B540" s="350">
        <v>7.5290099141459704E-3</v>
      </c>
      <c r="C540" s="350">
        <v>4.6104421764065699E-2</v>
      </c>
      <c r="D540" s="350"/>
      <c r="E540" s="350">
        <v>0.3528322903956691</v>
      </c>
      <c r="F540" s="350">
        <v>6.6899819534507105E-2</v>
      </c>
      <c r="G540" s="348"/>
      <c r="H540" s="349">
        <f t="shared" si="66"/>
        <v>0</v>
      </c>
      <c r="I540" s="348"/>
      <c r="J540" s="1"/>
      <c r="K540" s="348"/>
      <c r="L540" s="1"/>
      <c r="M540" s="348"/>
      <c r="N540" s="348"/>
      <c r="O540" s="348"/>
      <c r="P540" s="348"/>
      <c r="Q540" s="347"/>
      <c r="R540" s="349">
        <f t="shared" si="74"/>
        <v>0</v>
      </c>
      <c r="S540" s="349">
        <f t="shared" si="67"/>
        <v>0</v>
      </c>
      <c r="T540" s="349">
        <f t="shared" si="68"/>
        <v>0</v>
      </c>
      <c r="U540" s="349">
        <f t="shared" si="69"/>
        <v>0</v>
      </c>
      <c r="V540" s="349">
        <f t="shared" si="70"/>
        <v>0</v>
      </c>
      <c r="W540" s="349">
        <f t="shared" si="71"/>
        <v>0</v>
      </c>
      <c r="X540" s="349">
        <f t="shared" si="72"/>
        <v>0</v>
      </c>
      <c r="Y540" s="349">
        <f t="shared" si="73"/>
        <v>0</v>
      </c>
      <c r="Z540" s="348"/>
      <c r="AA540" s="348"/>
      <c r="AB540" s="348"/>
      <c r="AC540" s="351"/>
      <c r="AD540"/>
      <c r="AE540"/>
      <c r="AF540"/>
    </row>
    <row r="541" spans="1:32" x14ac:dyDescent="0.25">
      <c r="A541" s="348"/>
      <c r="B541" s="350"/>
      <c r="C541" s="350">
        <v>2.4479793699497026E-2</v>
      </c>
      <c r="D541" s="350">
        <v>1.104374228381839</v>
      </c>
      <c r="E541" s="350">
        <v>0.27744911439245473</v>
      </c>
      <c r="F541" s="350">
        <v>2.3986234527539747E-2</v>
      </c>
      <c r="G541" s="348"/>
      <c r="H541" s="349">
        <f t="shared" si="66"/>
        <v>0</v>
      </c>
      <c r="I541" s="348"/>
      <c r="J541" s="1"/>
      <c r="K541" s="348"/>
      <c r="L541" s="1"/>
      <c r="M541" s="348"/>
      <c r="N541" s="348"/>
      <c r="O541" s="348"/>
      <c r="P541" s="348"/>
      <c r="Q541" s="347"/>
      <c r="R541" s="349">
        <f t="shared" si="74"/>
        <v>0</v>
      </c>
      <c r="S541" s="349">
        <f t="shared" si="67"/>
        <v>0</v>
      </c>
      <c r="T541" s="349">
        <f t="shared" si="68"/>
        <v>0</v>
      </c>
      <c r="U541" s="349">
        <f t="shared" si="69"/>
        <v>0</v>
      </c>
      <c r="V541" s="349">
        <f t="shared" si="70"/>
        <v>0</v>
      </c>
      <c r="W541" s="349">
        <f t="shared" si="71"/>
        <v>0</v>
      </c>
      <c r="X541" s="349">
        <f t="shared" si="72"/>
        <v>0</v>
      </c>
      <c r="Y541" s="349">
        <f t="shared" si="73"/>
        <v>0</v>
      </c>
      <c r="Z541" s="348"/>
      <c r="AA541" s="348"/>
      <c r="AB541" s="348"/>
      <c r="AC541"/>
      <c r="AD541"/>
      <c r="AE541"/>
      <c r="AF541"/>
    </row>
    <row r="542" spans="1:32" x14ac:dyDescent="0.25">
      <c r="A542" s="348"/>
      <c r="B542" s="350"/>
      <c r="C542" s="350">
        <v>3.6366005918512717E-2</v>
      </c>
      <c r="D542" s="350">
        <v>0.84794999942255067</v>
      </c>
      <c r="E542" s="350">
        <v>0.23694252208310795</v>
      </c>
      <c r="F542" s="350">
        <v>3.7260336958687294E-2</v>
      </c>
      <c r="G542" s="348"/>
      <c r="H542" s="349">
        <f t="shared" si="66"/>
        <v>0</v>
      </c>
      <c r="I542" s="348"/>
      <c r="J542" s="1"/>
      <c r="K542" s="348"/>
      <c r="L542" s="1"/>
      <c r="M542" s="348"/>
      <c r="N542" s="348"/>
      <c r="O542" s="348"/>
      <c r="P542" s="348"/>
      <c r="Q542" s="347"/>
      <c r="R542" s="349">
        <f t="shared" si="74"/>
        <v>0</v>
      </c>
      <c r="S542" s="349">
        <f t="shared" si="67"/>
        <v>0</v>
      </c>
      <c r="T542" s="349">
        <f t="shared" si="68"/>
        <v>0</v>
      </c>
      <c r="U542" s="349">
        <f t="shared" si="69"/>
        <v>0</v>
      </c>
      <c r="V542" s="349">
        <f t="shared" si="70"/>
        <v>0</v>
      </c>
      <c r="W542" s="349">
        <f t="shared" si="71"/>
        <v>0</v>
      </c>
      <c r="X542" s="349">
        <f t="shared" si="72"/>
        <v>0</v>
      </c>
      <c r="Y542" s="349">
        <f t="shared" si="73"/>
        <v>0</v>
      </c>
      <c r="Z542" s="348"/>
      <c r="AA542" s="348"/>
      <c r="AB542" s="348"/>
      <c r="AC542" s="351"/>
      <c r="AD542"/>
      <c r="AE542"/>
      <c r="AF542"/>
    </row>
    <row r="543" spans="1:32" x14ac:dyDescent="0.25">
      <c r="A543" s="348"/>
      <c r="B543" s="350">
        <v>1.9112742354866527E-4</v>
      </c>
      <c r="C543" s="350">
        <v>3.2536777654916221E-2</v>
      </c>
      <c r="D543" s="350">
        <v>1.1876010311192529</v>
      </c>
      <c r="E543" s="350">
        <v>0.26519621956419104</v>
      </c>
      <c r="F543" s="350">
        <v>2.7368563864502576E-2</v>
      </c>
      <c r="G543" s="348"/>
      <c r="H543" s="349">
        <f t="shared" si="66"/>
        <v>0</v>
      </c>
      <c r="I543" s="348"/>
      <c r="J543" s="1"/>
      <c r="K543" s="348"/>
      <c r="L543" s="1"/>
      <c r="M543" s="348"/>
      <c r="N543" s="348"/>
      <c r="O543" s="348"/>
      <c r="P543" s="348"/>
      <c r="Q543" s="347"/>
      <c r="R543" s="349">
        <f t="shared" si="74"/>
        <v>0</v>
      </c>
      <c r="S543" s="349">
        <f t="shared" si="67"/>
        <v>0</v>
      </c>
      <c r="T543" s="349">
        <f t="shared" si="68"/>
        <v>0</v>
      </c>
      <c r="U543" s="349">
        <f t="shared" si="69"/>
        <v>0</v>
      </c>
      <c r="V543" s="349">
        <f t="shared" si="70"/>
        <v>0</v>
      </c>
      <c r="W543" s="349">
        <f t="shared" si="71"/>
        <v>0</v>
      </c>
      <c r="X543" s="349">
        <f t="shared" si="72"/>
        <v>0</v>
      </c>
      <c r="Y543" s="349">
        <f t="shared" si="73"/>
        <v>0</v>
      </c>
      <c r="Z543" s="348"/>
      <c r="AA543" s="348"/>
      <c r="AB543" s="348"/>
      <c r="AC543" s="351"/>
      <c r="AD543"/>
      <c r="AE543"/>
      <c r="AF543"/>
    </row>
    <row r="544" spans="1:32" x14ac:dyDescent="0.25">
      <c r="A544" s="348"/>
      <c r="B544" s="350">
        <v>6.4936497235324299E-4</v>
      </c>
      <c r="C544" s="350">
        <v>4.0361443855454378E-2</v>
      </c>
      <c r="D544" s="350">
        <v>0.93364355677712851</v>
      </c>
      <c r="E544" s="350">
        <v>0.25226523096762371</v>
      </c>
      <c r="F544" s="350">
        <v>3.7280912716734199E-2</v>
      </c>
      <c r="G544" s="348"/>
      <c r="H544" s="349">
        <f t="shared" si="66"/>
        <v>0</v>
      </c>
      <c r="I544" s="348"/>
      <c r="J544" s="1"/>
      <c r="K544" s="348"/>
      <c r="L544" s="1"/>
      <c r="M544" s="348"/>
      <c r="N544" s="348"/>
      <c r="O544" s="348"/>
      <c r="P544" s="348"/>
      <c r="Q544" s="347"/>
      <c r="R544" s="349">
        <f t="shared" si="74"/>
        <v>0</v>
      </c>
      <c r="S544" s="349">
        <f t="shared" si="67"/>
        <v>0</v>
      </c>
      <c r="T544" s="349">
        <f t="shared" si="68"/>
        <v>0</v>
      </c>
      <c r="U544" s="349">
        <f t="shared" si="69"/>
        <v>0</v>
      </c>
      <c r="V544" s="349">
        <f t="shared" si="70"/>
        <v>0</v>
      </c>
      <c r="W544" s="349">
        <f t="shared" si="71"/>
        <v>0</v>
      </c>
      <c r="X544" s="349">
        <f t="shared" si="72"/>
        <v>0</v>
      </c>
      <c r="Y544" s="349">
        <f t="shared" si="73"/>
        <v>0</v>
      </c>
      <c r="Z544" s="348"/>
      <c r="AA544" s="348"/>
      <c r="AB544" s="348"/>
      <c r="AC544"/>
      <c r="AD544"/>
      <c r="AE544"/>
      <c r="AF544"/>
    </row>
    <row r="545" spans="1:32" x14ac:dyDescent="0.25">
      <c r="A545" s="348"/>
      <c r="B545" s="350">
        <v>4.7242219264072668E-4</v>
      </c>
      <c r="C545" s="350">
        <v>4.0285432258438642E-2</v>
      </c>
      <c r="D545" s="350">
        <v>0.88949414564285501</v>
      </c>
      <c r="E545" s="350">
        <v>0.24728348789009791</v>
      </c>
      <c r="F545" s="350">
        <v>3.7646107180337958E-2</v>
      </c>
      <c r="G545" s="348"/>
      <c r="H545" s="349">
        <f t="shared" si="66"/>
        <v>0</v>
      </c>
      <c r="I545" s="348"/>
      <c r="J545" s="1"/>
      <c r="K545" s="348"/>
      <c r="L545" s="1"/>
      <c r="M545" s="348"/>
      <c r="N545" s="348"/>
      <c r="O545" s="348"/>
      <c r="P545" s="348"/>
      <c r="Q545" s="347"/>
      <c r="R545" s="349">
        <f t="shared" si="74"/>
        <v>0</v>
      </c>
      <c r="S545" s="349">
        <f t="shared" si="67"/>
        <v>0</v>
      </c>
      <c r="T545" s="349">
        <f t="shared" si="68"/>
        <v>0</v>
      </c>
      <c r="U545" s="349">
        <f t="shared" si="69"/>
        <v>0</v>
      </c>
      <c r="V545" s="349">
        <f t="shared" si="70"/>
        <v>0</v>
      </c>
      <c r="W545" s="349">
        <f t="shared" si="71"/>
        <v>0</v>
      </c>
      <c r="X545" s="349">
        <f t="shared" si="72"/>
        <v>0</v>
      </c>
      <c r="Y545" s="349">
        <f t="shared" si="73"/>
        <v>0</v>
      </c>
      <c r="Z545" s="348"/>
      <c r="AA545" s="348"/>
      <c r="AB545" s="348"/>
      <c r="AC545"/>
      <c r="AD545"/>
      <c r="AE545"/>
      <c r="AF545"/>
    </row>
    <row r="546" spans="1:32" x14ac:dyDescent="0.25">
      <c r="A546" s="348"/>
      <c r="B546" s="350"/>
      <c r="C546" s="350">
        <v>3.6366005918511871E-2</v>
      </c>
      <c r="D546" s="350">
        <v>0.847949999422553</v>
      </c>
      <c r="E546" s="350">
        <v>0.23694252208310837</v>
      </c>
      <c r="F546" s="350">
        <v>3.7260336958687253E-2</v>
      </c>
      <c r="G546" s="348"/>
      <c r="H546" s="349">
        <f t="shared" si="66"/>
        <v>0</v>
      </c>
      <c r="I546" s="348"/>
      <c r="J546" s="1"/>
      <c r="K546" s="348"/>
      <c r="L546" s="1"/>
      <c r="M546" s="348"/>
      <c r="N546" s="348"/>
      <c r="O546" s="348"/>
      <c r="P546" s="348"/>
      <c r="Q546" s="347"/>
      <c r="R546" s="349">
        <f t="shared" si="74"/>
        <v>0</v>
      </c>
      <c r="S546" s="349">
        <f t="shared" si="67"/>
        <v>0</v>
      </c>
      <c r="T546" s="349">
        <f t="shared" si="68"/>
        <v>0</v>
      </c>
      <c r="U546" s="349">
        <f t="shared" si="69"/>
        <v>0</v>
      </c>
      <c r="V546" s="349">
        <f t="shared" si="70"/>
        <v>0</v>
      </c>
      <c r="W546" s="349">
        <f t="shared" si="71"/>
        <v>0</v>
      </c>
      <c r="X546" s="349">
        <f t="shared" si="72"/>
        <v>0</v>
      </c>
      <c r="Y546" s="349">
        <f t="shared" si="73"/>
        <v>0</v>
      </c>
      <c r="Z546" s="348"/>
      <c r="AA546" s="348"/>
      <c r="AB546" s="348"/>
      <c r="AC546" s="351"/>
      <c r="AD546"/>
      <c r="AE546"/>
      <c r="AF546"/>
    </row>
    <row r="547" spans="1:32" x14ac:dyDescent="0.25">
      <c r="A547" s="348"/>
      <c r="B547" s="350">
        <v>2.6386669140841298E-2</v>
      </c>
      <c r="C547" s="350">
        <v>4.0262808388605423E-2</v>
      </c>
      <c r="D547" s="350"/>
      <c r="E547" s="350">
        <v>0.76811698310070819</v>
      </c>
      <c r="F547" s="350">
        <v>8.6774091617197013E-2</v>
      </c>
      <c r="G547" s="348"/>
      <c r="H547" s="349">
        <f t="shared" si="66"/>
        <v>0</v>
      </c>
      <c r="I547" s="348"/>
      <c r="J547" s="1"/>
      <c r="K547" s="348"/>
      <c r="L547" s="1"/>
      <c r="M547" s="348"/>
      <c r="N547" s="348"/>
      <c r="O547" s="348"/>
      <c r="P547" s="348"/>
      <c r="Q547" s="347"/>
      <c r="R547" s="349">
        <f t="shared" si="74"/>
        <v>0</v>
      </c>
      <c r="S547" s="349">
        <f t="shared" si="67"/>
        <v>0</v>
      </c>
      <c r="T547" s="349">
        <f t="shared" si="68"/>
        <v>0</v>
      </c>
      <c r="U547" s="349">
        <f t="shared" si="69"/>
        <v>0</v>
      </c>
      <c r="V547" s="349">
        <f t="shared" si="70"/>
        <v>0</v>
      </c>
      <c r="W547" s="349">
        <f t="shared" si="71"/>
        <v>0</v>
      </c>
      <c r="X547" s="349">
        <f t="shared" si="72"/>
        <v>0</v>
      </c>
      <c r="Y547" s="349">
        <f t="shared" si="73"/>
        <v>0</v>
      </c>
      <c r="Z547" s="348"/>
      <c r="AA547" s="348"/>
      <c r="AB547" s="348"/>
      <c r="AC547" s="351"/>
      <c r="AD547"/>
      <c r="AE547"/>
      <c r="AF547"/>
    </row>
    <row r="548" spans="1:32" x14ac:dyDescent="0.25">
      <c r="A548" s="348"/>
      <c r="B548" s="350">
        <v>7.1790996457813164E-4</v>
      </c>
      <c r="C548" s="350">
        <v>4.0978945022843438E-2</v>
      </c>
      <c r="D548" s="350">
        <v>0.94182411210448336</v>
      </c>
      <c r="E548" s="350">
        <v>0.25434135134958424</v>
      </c>
      <c r="F548" s="350">
        <v>3.7134805087596506E-2</v>
      </c>
      <c r="G548" s="348"/>
      <c r="H548" s="349">
        <f t="shared" si="66"/>
        <v>0</v>
      </c>
      <c r="I548" s="348"/>
      <c r="J548" s="1"/>
      <c r="K548" s="348"/>
      <c r="L548" s="1"/>
      <c r="M548" s="348"/>
      <c r="N548" s="348"/>
      <c r="O548" s="348"/>
      <c r="P548" s="348"/>
      <c r="Q548" s="347"/>
      <c r="R548" s="349">
        <f t="shared" si="74"/>
        <v>0</v>
      </c>
      <c r="S548" s="349">
        <f t="shared" si="67"/>
        <v>0</v>
      </c>
      <c r="T548" s="349">
        <f t="shared" si="68"/>
        <v>0</v>
      </c>
      <c r="U548" s="349">
        <f t="shared" si="69"/>
        <v>0</v>
      </c>
      <c r="V548" s="349">
        <f t="shared" si="70"/>
        <v>0</v>
      </c>
      <c r="W548" s="349">
        <f t="shared" si="71"/>
        <v>0</v>
      </c>
      <c r="X548" s="349">
        <f t="shared" si="72"/>
        <v>0</v>
      </c>
      <c r="Y548" s="349">
        <f t="shared" si="73"/>
        <v>0</v>
      </c>
      <c r="Z548" s="348"/>
      <c r="AA548" s="348"/>
      <c r="AB548" s="348"/>
      <c r="AC548" s="351"/>
      <c r="AD548"/>
      <c r="AE548"/>
      <c r="AF548"/>
    </row>
    <row r="549" spans="1:32" x14ac:dyDescent="0.25">
      <c r="A549" s="348"/>
      <c r="B549" s="350">
        <v>1.633713459213328E-4</v>
      </c>
      <c r="C549" s="350">
        <v>2.3976520448079356E-2</v>
      </c>
      <c r="D549" s="350">
        <v>0.90703239827776572</v>
      </c>
      <c r="E549" s="350">
        <v>0.24371091234464917</v>
      </c>
      <c r="F549" s="350">
        <v>3.6731359065961672E-2</v>
      </c>
      <c r="G549" s="348"/>
      <c r="H549" s="349">
        <f t="shared" si="66"/>
        <v>0</v>
      </c>
      <c r="I549" s="348"/>
      <c r="J549" s="1"/>
      <c r="K549" s="348"/>
      <c r="L549" s="1"/>
      <c r="M549" s="348"/>
      <c r="N549" s="348"/>
      <c r="O549" s="348"/>
      <c r="P549" s="348"/>
      <c r="Q549" s="347"/>
      <c r="R549" s="349">
        <f t="shared" si="74"/>
        <v>0</v>
      </c>
      <c r="S549" s="349">
        <f t="shared" si="67"/>
        <v>0</v>
      </c>
      <c r="T549" s="349">
        <f t="shared" si="68"/>
        <v>0</v>
      </c>
      <c r="U549" s="349">
        <f t="shared" si="69"/>
        <v>0</v>
      </c>
      <c r="V549" s="349">
        <f t="shared" si="70"/>
        <v>0</v>
      </c>
      <c r="W549" s="349">
        <f t="shared" si="71"/>
        <v>0</v>
      </c>
      <c r="X549" s="349">
        <f t="shared" si="72"/>
        <v>0</v>
      </c>
      <c r="Y549" s="349">
        <f t="shared" si="73"/>
        <v>0</v>
      </c>
      <c r="Z549" s="348"/>
      <c r="AA549" s="348"/>
      <c r="AB549" s="348"/>
      <c r="AC549" s="351"/>
      <c r="AD549"/>
      <c r="AE549"/>
      <c r="AF549"/>
    </row>
    <row r="550" spans="1:32" x14ac:dyDescent="0.25">
      <c r="A550" s="348"/>
      <c r="B550" s="350">
        <v>3.5559273103428384E-4</v>
      </c>
      <c r="C550" s="350">
        <v>3.3651705546193116E-2</v>
      </c>
      <c r="D550" s="350">
        <v>0.9153757857549808</v>
      </c>
      <c r="E550" s="350">
        <v>0.24616963668773428</v>
      </c>
      <c r="F550" s="350">
        <v>3.7118139761563682E-2</v>
      </c>
      <c r="G550" s="348"/>
      <c r="H550" s="349">
        <f t="shared" si="66"/>
        <v>0</v>
      </c>
      <c r="I550" s="348"/>
      <c r="J550" s="1"/>
      <c r="K550" s="348"/>
      <c r="L550" s="1"/>
      <c r="M550" s="348"/>
      <c r="N550" s="348"/>
      <c r="O550" s="348"/>
      <c r="P550" s="348"/>
      <c r="Q550" s="347"/>
      <c r="R550" s="349">
        <f t="shared" si="74"/>
        <v>0</v>
      </c>
      <c r="S550" s="349">
        <f t="shared" si="67"/>
        <v>0</v>
      </c>
      <c r="T550" s="349">
        <f t="shared" si="68"/>
        <v>0</v>
      </c>
      <c r="U550" s="349">
        <f t="shared" si="69"/>
        <v>0</v>
      </c>
      <c r="V550" s="349">
        <f t="shared" si="70"/>
        <v>0</v>
      </c>
      <c r="W550" s="349">
        <f t="shared" si="71"/>
        <v>0</v>
      </c>
      <c r="X550" s="349">
        <f t="shared" si="72"/>
        <v>0</v>
      </c>
      <c r="Y550" s="349">
        <f t="shared" si="73"/>
        <v>0</v>
      </c>
      <c r="Z550" s="348"/>
      <c r="AA550" s="348"/>
      <c r="AB550" s="348"/>
      <c r="AC550"/>
      <c r="AD550"/>
      <c r="AE550"/>
      <c r="AF550"/>
    </row>
    <row r="551" spans="1:32" x14ac:dyDescent="0.25">
      <c r="A551" s="348"/>
      <c r="B551" s="350">
        <v>5.2057683573625804E-5</v>
      </c>
      <c r="C551" s="350">
        <v>2.9535449703960433E-2</v>
      </c>
      <c r="D551" s="350">
        <v>0.88418480413879619</v>
      </c>
      <c r="E551" s="350">
        <v>0.23884251917239779</v>
      </c>
      <c r="F551" s="350">
        <v>3.7133723079199286E-2</v>
      </c>
      <c r="G551" s="348"/>
      <c r="H551" s="349">
        <f t="shared" si="66"/>
        <v>0</v>
      </c>
      <c r="I551" s="348"/>
      <c r="J551" s="1"/>
      <c r="K551" s="348"/>
      <c r="L551" s="1"/>
      <c r="M551" s="348"/>
      <c r="N551" s="348"/>
      <c r="O551" s="348"/>
      <c r="P551" s="348"/>
      <c r="Q551" s="347"/>
      <c r="R551" s="349">
        <f t="shared" si="74"/>
        <v>0</v>
      </c>
      <c r="S551" s="349">
        <f t="shared" si="67"/>
        <v>0</v>
      </c>
      <c r="T551" s="349">
        <f t="shared" si="68"/>
        <v>0</v>
      </c>
      <c r="U551" s="349">
        <f t="shared" si="69"/>
        <v>0</v>
      </c>
      <c r="V551" s="349">
        <f t="shared" si="70"/>
        <v>0</v>
      </c>
      <c r="W551" s="349">
        <f t="shared" si="71"/>
        <v>0</v>
      </c>
      <c r="X551" s="349">
        <f t="shared" si="72"/>
        <v>0</v>
      </c>
      <c r="Y551" s="349">
        <f t="shared" si="73"/>
        <v>0</v>
      </c>
      <c r="Z551" s="348"/>
      <c r="AA551" s="348"/>
      <c r="AB551" s="348"/>
      <c r="AC551"/>
      <c r="AD551"/>
      <c r="AE551"/>
      <c r="AF551"/>
    </row>
    <row r="552" spans="1:32" x14ac:dyDescent="0.25">
      <c r="A552" s="348"/>
      <c r="B552" s="350"/>
      <c r="C552" s="350">
        <v>4.0335508075940982E-2</v>
      </c>
      <c r="D552" s="350">
        <v>0.78224325967109765</v>
      </c>
      <c r="E552" s="350">
        <v>0.23585662817576364</v>
      </c>
      <c r="F552" s="350">
        <v>3.7780822082811971E-2</v>
      </c>
      <c r="G552" s="348"/>
      <c r="H552" s="349">
        <f t="shared" si="66"/>
        <v>0</v>
      </c>
      <c r="I552" s="348"/>
      <c r="J552" s="1"/>
      <c r="K552" s="348"/>
      <c r="L552" s="1"/>
      <c r="M552" s="348"/>
      <c r="N552" s="348"/>
      <c r="O552" s="348"/>
      <c r="P552" s="348"/>
      <c r="Q552" s="347"/>
      <c r="R552" s="349">
        <f t="shared" si="74"/>
        <v>0</v>
      </c>
      <c r="S552" s="349">
        <f t="shared" si="67"/>
        <v>0</v>
      </c>
      <c r="T552" s="349">
        <f t="shared" si="68"/>
        <v>0</v>
      </c>
      <c r="U552" s="349">
        <f t="shared" si="69"/>
        <v>0</v>
      </c>
      <c r="V552" s="349">
        <f t="shared" si="70"/>
        <v>0</v>
      </c>
      <c r="W552" s="349">
        <f t="shared" si="71"/>
        <v>0</v>
      </c>
      <c r="X552" s="349">
        <f t="shared" si="72"/>
        <v>0</v>
      </c>
      <c r="Y552" s="349">
        <f t="shared" si="73"/>
        <v>0</v>
      </c>
      <c r="Z552" s="348"/>
      <c r="AA552" s="348"/>
      <c r="AB552" s="348"/>
      <c r="AC552" s="351"/>
      <c r="AD552"/>
      <c r="AE552"/>
      <c r="AF552"/>
    </row>
    <row r="553" spans="1:32" x14ac:dyDescent="0.25">
      <c r="A553" s="348"/>
      <c r="B553" s="350">
        <v>1.9903180639040641E-5</v>
      </c>
      <c r="C553" s="350">
        <v>3.1416656627310559E-2</v>
      </c>
      <c r="D553" s="350">
        <v>0.88748426468330688</v>
      </c>
      <c r="E553" s="350">
        <v>0.23774257305761118</v>
      </c>
      <c r="F553" s="350">
        <v>3.7043097657153981E-2</v>
      </c>
      <c r="G553" s="348"/>
      <c r="H553" s="349">
        <f t="shared" si="66"/>
        <v>0</v>
      </c>
      <c r="I553" s="348"/>
      <c r="J553" s="1"/>
      <c r="K553" s="348"/>
      <c r="L553" s="1"/>
      <c r="M553" s="348"/>
      <c r="N553" s="348"/>
      <c r="O553" s="348"/>
      <c r="P553" s="348"/>
      <c r="Q553" s="347"/>
      <c r="R553" s="349">
        <f t="shared" si="74"/>
        <v>0</v>
      </c>
      <c r="S553" s="349">
        <f t="shared" si="67"/>
        <v>0</v>
      </c>
      <c r="T553" s="349">
        <f t="shared" si="68"/>
        <v>0</v>
      </c>
      <c r="U553" s="349">
        <f t="shared" si="69"/>
        <v>0</v>
      </c>
      <c r="V553" s="349">
        <f t="shared" si="70"/>
        <v>0</v>
      </c>
      <c r="W553" s="349">
        <f t="shared" si="71"/>
        <v>0</v>
      </c>
      <c r="X553" s="349">
        <f t="shared" si="72"/>
        <v>0</v>
      </c>
      <c r="Y553" s="349">
        <f t="shared" si="73"/>
        <v>0</v>
      </c>
      <c r="Z553" s="348"/>
      <c r="AA553" s="348"/>
      <c r="AB553" s="348"/>
      <c r="AC553" s="351"/>
      <c r="AD553"/>
      <c r="AE553"/>
      <c r="AF553"/>
    </row>
    <row r="554" spans="1:32" x14ac:dyDescent="0.25">
      <c r="A554" s="348"/>
      <c r="B554" s="350"/>
      <c r="C554" s="350">
        <v>-4.1226348882396804E-2</v>
      </c>
      <c r="D554" s="350">
        <v>1.0846197923795724</v>
      </c>
      <c r="E554" s="350">
        <v>0.26594273698815529</v>
      </c>
      <c r="F554" s="350">
        <v>3.025284783011753E-2</v>
      </c>
      <c r="G554" s="348"/>
      <c r="H554" s="349">
        <f t="shared" si="66"/>
        <v>0</v>
      </c>
      <c r="I554" s="348"/>
      <c r="J554" s="1"/>
      <c r="K554" s="348"/>
      <c r="L554" s="1"/>
      <c r="M554" s="348"/>
      <c r="N554" s="348"/>
      <c r="O554" s="348"/>
      <c r="P554" s="348"/>
      <c r="Q554" s="347"/>
      <c r="R554" s="349">
        <f t="shared" si="74"/>
        <v>0</v>
      </c>
      <c r="S554" s="349">
        <f t="shared" si="67"/>
        <v>0</v>
      </c>
      <c r="T554" s="349">
        <f t="shared" si="68"/>
        <v>0</v>
      </c>
      <c r="U554" s="349">
        <f t="shared" si="69"/>
        <v>0</v>
      </c>
      <c r="V554" s="349">
        <f t="shared" si="70"/>
        <v>0</v>
      </c>
      <c r="W554" s="349">
        <f t="shared" si="71"/>
        <v>0</v>
      </c>
      <c r="X554" s="349">
        <f t="shared" si="72"/>
        <v>0</v>
      </c>
      <c r="Y554" s="349">
        <f t="shared" si="73"/>
        <v>0</v>
      </c>
      <c r="Z554" s="348"/>
      <c r="AA554" s="348"/>
      <c r="AB554" s="348"/>
      <c r="AC554"/>
      <c r="AD554"/>
      <c r="AE554"/>
      <c r="AF554"/>
    </row>
    <row r="555" spans="1:32" x14ac:dyDescent="0.25">
      <c r="A555" s="348"/>
      <c r="B555" s="350"/>
      <c r="C555" s="350">
        <v>3.0225723135606064E-2</v>
      </c>
      <c r="D555" s="350">
        <v>0.88521363256826713</v>
      </c>
      <c r="E555" s="350">
        <v>0.23700333674094232</v>
      </c>
      <c r="F555" s="350">
        <v>3.7133466805345759E-2</v>
      </c>
      <c r="G555" s="348"/>
      <c r="H555" s="349">
        <f t="shared" si="66"/>
        <v>0</v>
      </c>
      <c r="I555" s="348"/>
      <c r="J555" s="1"/>
      <c r="K555" s="348"/>
      <c r="L555" s="1"/>
      <c r="M555" s="348"/>
      <c r="N555" s="348"/>
      <c r="O555" s="348"/>
      <c r="P555" s="348"/>
      <c r="Q555" s="347"/>
      <c r="R555" s="349">
        <f t="shared" si="74"/>
        <v>0</v>
      </c>
      <c r="S555" s="349">
        <f t="shared" si="67"/>
        <v>0</v>
      </c>
      <c r="T555" s="349">
        <f t="shared" si="68"/>
        <v>0</v>
      </c>
      <c r="U555" s="349">
        <f t="shared" si="69"/>
        <v>0</v>
      </c>
      <c r="V555" s="349">
        <f t="shared" si="70"/>
        <v>0</v>
      </c>
      <c r="W555" s="349">
        <f t="shared" si="71"/>
        <v>0</v>
      </c>
      <c r="X555" s="349">
        <f t="shared" si="72"/>
        <v>0</v>
      </c>
      <c r="Y555" s="349">
        <f t="shared" si="73"/>
        <v>0</v>
      </c>
      <c r="Z555" s="348"/>
      <c r="AA555" s="348"/>
      <c r="AB555" s="348"/>
      <c r="AC555" s="351"/>
      <c r="AD555"/>
      <c r="AE555"/>
      <c r="AF555"/>
    </row>
    <row r="556" spans="1:32" x14ac:dyDescent="0.25">
      <c r="A556" s="348"/>
      <c r="B556" s="350">
        <v>4.2044812018963862E-6</v>
      </c>
      <c r="C556" s="350">
        <v>3.04790306871053E-2</v>
      </c>
      <c r="D556" s="350">
        <v>0.88601577355006933</v>
      </c>
      <c r="E556" s="350">
        <v>0.23714262743662654</v>
      </c>
      <c r="F556" s="350">
        <v>3.7115044011068341E-2</v>
      </c>
      <c r="G556" s="348"/>
      <c r="H556" s="349">
        <f t="shared" si="66"/>
        <v>0</v>
      </c>
      <c r="I556" s="348"/>
      <c r="J556" s="1"/>
      <c r="K556" s="348"/>
      <c r="L556" s="1"/>
      <c r="M556" s="348"/>
      <c r="N556" s="348"/>
      <c r="O556" s="348"/>
      <c r="P556" s="348"/>
      <c r="Q556" s="347"/>
      <c r="R556" s="349">
        <f t="shared" si="74"/>
        <v>0</v>
      </c>
      <c r="S556" s="349">
        <f t="shared" si="67"/>
        <v>0</v>
      </c>
      <c r="T556" s="349">
        <f t="shared" si="68"/>
        <v>0</v>
      </c>
      <c r="U556" s="349">
        <f t="shared" si="69"/>
        <v>0</v>
      </c>
      <c r="V556" s="349">
        <f t="shared" si="70"/>
        <v>0</v>
      </c>
      <c r="W556" s="349">
        <f t="shared" si="71"/>
        <v>0</v>
      </c>
      <c r="X556" s="349">
        <f t="shared" si="72"/>
        <v>0</v>
      </c>
      <c r="Y556" s="349">
        <f t="shared" si="73"/>
        <v>0</v>
      </c>
      <c r="Z556" s="348"/>
      <c r="AA556" s="348"/>
      <c r="AB556" s="348"/>
      <c r="AC556" s="351"/>
      <c r="AD556"/>
      <c r="AE556"/>
      <c r="AF556"/>
    </row>
    <row r="557" spans="1:32" x14ac:dyDescent="0.25">
      <c r="A557" s="348"/>
      <c r="B557" s="350"/>
      <c r="C557" s="350">
        <v>3.0663588388919225E-2</v>
      </c>
      <c r="D557" s="350">
        <v>0.88320965280638719</v>
      </c>
      <c r="E557" s="350">
        <v>0.23699122777112355</v>
      </c>
      <c r="F557" s="350">
        <v>3.7138036666023215E-2</v>
      </c>
      <c r="G557" s="348"/>
      <c r="H557" s="349">
        <f t="shared" si="66"/>
        <v>0</v>
      </c>
      <c r="I557" s="348"/>
      <c r="J557" s="1"/>
      <c r="K557" s="348"/>
      <c r="L557" s="1"/>
      <c r="M557" s="348"/>
      <c r="N557" s="348"/>
      <c r="O557" s="348"/>
      <c r="P557" s="348"/>
      <c r="Q557" s="347"/>
      <c r="R557" s="349">
        <f t="shared" si="74"/>
        <v>0</v>
      </c>
      <c r="S557" s="349">
        <f t="shared" si="67"/>
        <v>0</v>
      </c>
      <c r="T557" s="349">
        <f t="shared" si="68"/>
        <v>0</v>
      </c>
      <c r="U557" s="349">
        <f t="shared" si="69"/>
        <v>0</v>
      </c>
      <c r="V557" s="349">
        <f t="shared" si="70"/>
        <v>0</v>
      </c>
      <c r="W557" s="349">
        <f t="shared" si="71"/>
        <v>0</v>
      </c>
      <c r="X557" s="349">
        <f t="shared" si="72"/>
        <v>0</v>
      </c>
      <c r="Y557" s="349">
        <f t="shared" si="73"/>
        <v>0</v>
      </c>
      <c r="Z557" s="348"/>
      <c r="AA557" s="348"/>
      <c r="AB557" s="348"/>
      <c r="AC557" s="351"/>
      <c r="AD557"/>
      <c r="AE557"/>
      <c r="AF557"/>
    </row>
    <row r="558" spans="1:32" x14ac:dyDescent="0.25">
      <c r="A558" s="348"/>
      <c r="B558" s="350">
        <v>1.6617453930437693E-4</v>
      </c>
      <c r="C558" s="350">
        <v>-5.4727431176223695E-2</v>
      </c>
      <c r="D558" s="350">
        <v>1.267135112957521</v>
      </c>
      <c r="E558" s="350">
        <v>0.28423949716197616</v>
      </c>
      <c r="F558" s="350">
        <v>2.5077885953348433E-2</v>
      </c>
      <c r="G558" s="348"/>
      <c r="H558" s="349">
        <f t="shared" si="66"/>
        <v>0</v>
      </c>
      <c r="I558" s="348"/>
      <c r="J558" s="1"/>
      <c r="K558" s="348"/>
      <c r="L558" s="1"/>
      <c r="M558" s="348"/>
      <c r="N558" s="348"/>
      <c r="O558" s="348"/>
      <c r="P558" s="348"/>
      <c r="Q558" s="347"/>
      <c r="R558" s="349">
        <f t="shared" si="74"/>
        <v>0</v>
      </c>
      <c r="S558" s="349">
        <f t="shared" si="67"/>
        <v>0</v>
      </c>
      <c r="T558" s="349">
        <f t="shared" si="68"/>
        <v>0</v>
      </c>
      <c r="U558" s="349">
        <f t="shared" si="69"/>
        <v>0</v>
      </c>
      <c r="V558" s="349">
        <f t="shared" si="70"/>
        <v>0</v>
      </c>
      <c r="W558" s="349">
        <f t="shared" si="71"/>
        <v>0</v>
      </c>
      <c r="X558" s="349">
        <f t="shared" si="72"/>
        <v>0</v>
      </c>
      <c r="Y558" s="349">
        <f t="shared" si="73"/>
        <v>0</v>
      </c>
      <c r="Z558" s="348"/>
      <c r="AA558" s="348"/>
      <c r="AB558" s="348"/>
      <c r="AC558" s="351"/>
      <c r="AD558"/>
      <c r="AE558"/>
      <c r="AF558"/>
    </row>
    <row r="559" spans="1:32" x14ac:dyDescent="0.25">
      <c r="A559" s="348"/>
      <c r="B559" s="350"/>
      <c r="C559" s="350">
        <v>3.6366005918512169E-2</v>
      </c>
      <c r="D559" s="350">
        <v>0.84794999942255023</v>
      </c>
      <c r="E559" s="350">
        <v>0.23694252208310851</v>
      </c>
      <c r="F559" s="350">
        <v>3.7260336958687204E-2</v>
      </c>
      <c r="G559" s="348"/>
      <c r="H559" s="349">
        <f t="shared" si="66"/>
        <v>0</v>
      </c>
      <c r="I559" s="348"/>
      <c r="J559" s="1"/>
      <c r="K559" s="348"/>
      <c r="L559" s="1"/>
      <c r="M559" s="348"/>
      <c r="N559" s="348"/>
      <c r="O559" s="348"/>
      <c r="P559" s="348"/>
      <c r="Q559" s="347"/>
      <c r="R559" s="349">
        <f t="shared" si="74"/>
        <v>0</v>
      </c>
      <c r="S559" s="349">
        <f t="shared" si="67"/>
        <v>0</v>
      </c>
      <c r="T559" s="349">
        <f t="shared" si="68"/>
        <v>0</v>
      </c>
      <c r="U559" s="349">
        <f t="shared" si="69"/>
        <v>0</v>
      </c>
      <c r="V559" s="349">
        <f t="shared" si="70"/>
        <v>0</v>
      </c>
      <c r="W559" s="349">
        <f t="shared" si="71"/>
        <v>0</v>
      </c>
      <c r="X559" s="349">
        <f t="shared" si="72"/>
        <v>0</v>
      </c>
      <c r="Y559" s="349">
        <f t="shared" si="73"/>
        <v>0</v>
      </c>
      <c r="Z559" s="348"/>
      <c r="AA559" s="348"/>
      <c r="AB559" s="348"/>
      <c r="AC559" s="351"/>
      <c r="AD559"/>
      <c r="AE559"/>
      <c r="AF559"/>
    </row>
    <row r="560" spans="1:32" x14ac:dyDescent="0.25">
      <c r="A560" s="348"/>
      <c r="B560" s="350">
        <v>7.0666538477882174E-4</v>
      </c>
      <c r="C560" s="350">
        <v>4.0879761023967162E-2</v>
      </c>
      <c r="D560" s="350">
        <v>0.99442713760928847</v>
      </c>
      <c r="E560" s="350">
        <v>0.25755809229031973</v>
      </c>
      <c r="F560" s="350">
        <v>3.567170899258959E-2</v>
      </c>
      <c r="G560" s="348"/>
      <c r="H560" s="349">
        <f t="shared" si="66"/>
        <v>0</v>
      </c>
      <c r="I560" s="348"/>
      <c r="J560" s="1"/>
      <c r="K560" s="348"/>
      <c r="L560" s="1"/>
      <c r="M560" s="348"/>
      <c r="N560" s="348"/>
      <c r="O560" s="348"/>
      <c r="P560" s="348"/>
      <c r="Q560" s="347"/>
      <c r="R560" s="349">
        <f t="shared" si="74"/>
        <v>0</v>
      </c>
      <c r="S560" s="349">
        <f t="shared" si="67"/>
        <v>0</v>
      </c>
      <c r="T560" s="349">
        <f t="shared" si="68"/>
        <v>0</v>
      </c>
      <c r="U560" s="349">
        <f t="shared" si="69"/>
        <v>0</v>
      </c>
      <c r="V560" s="349">
        <f t="shared" si="70"/>
        <v>0</v>
      </c>
      <c r="W560" s="349">
        <f t="shared" si="71"/>
        <v>0</v>
      </c>
      <c r="X560" s="349">
        <f t="shared" si="72"/>
        <v>0</v>
      </c>
      <c r="Y560" s="349">
        <f t="shared" si="73"/>
        <v>0</v>
      </c>
      <c r="Z560" s="348"/>
      <c r="AA560" s="348"/>
      <c r="AB560" s="348"/>
      <c r="AC560" s="351"/>
      <c r="AD560"/>
      <c r="AE560"/>
      <c r="AF560"/>
    </row>
    <row r="561" spans="1:32" x14ac:dyDescent="0.25">
      <c r="A561" s="348"/>
      <c r="B561" s="350">
        <v>3.6752221849471614E-4</v>
      </c>
      <c r="C561" s="350">
        <v>4.0753336824928765E-2</v>
      </c>
      <c r="D561" s="350">
        <v>1.1343726609946152</v>
      </c>
      <c r="E561" s="350">
        <v>0.26919418982536941</v>
      </c>
      <c r="F561" s="350">
        <v>2.8306478235102881E-2</v>
      </c>
      <c r="G561" s="348"/>
      <c r="H561" s="349">
        <f t="shared" si="66"/>
        <v>0</v>
      </c>
      <c r="I561" s="348"/>
      <c r="J561" s="1"/>
      <c r="K561" s="348"/>
      <c r="L561" s="1"/>
      <c r="M561" s="348"/>
      <c r="N561" s="348"/>
      <c r="O561" s="348"/>
      <c r="P561" s="348"/>
      <c r="Q561" s="347"/>
      <c r="R561" s="349">
        <f t="shared" si="74"/>
        <v>0</v>
      </c>
      <c r="S561" s="349">
        <f t="shared" si="67"/>
        <v>0</v>
      </c>
      <c r="T561" s="349">
        <f t="shared" si="68"/>
        <v>0</v>
      </c>
      <c r="U561" s="349">
        <f t="shared" si="69"/>
        <v>0</v>
      </c>
      <c r="V561" s="349">
        <f t="shared" si="70"/>
        <v>0</v>
      </c>
      <c r="W561" s="349">
        <f t="shared" si="71"/>
        <v>0</v>
      </c>
      <c r="X561" s="349">
        <f t="shared" si="72"/>
        <v>0</v>
      </c>
      <c r="Y561" s="349">
        <f t="shared" si="73"/>
        <v>0</v>
      </c>
      <c r="Z561" s="348"/>
      <c r="AA561" s="348"/>
      <c r="AB561" s="348"/>
      <c r="AC561"/>
      <c r="AD561"/>
      <c r="AE561"/>
      <c r="AF561"/>
    </row>
    <row r="562" spans="1:32" x14ac:dyDescent="0.25">
      <c r="A562" s="348"/>
      <c r="B562" s="350"/>
      <c r="C562" s="350">
        <v>3.6366005918512072E-2</v>
      </c>
      <c r="D562" s="350">
        <v>0.84794999942255156</v>
      </c>
      <c r="E562" s="350">
        <v>0.23694252208310843</v>
      </c>
      <c r="F562" s="350">
        <v>3.7260336958687225E-2</v>
      </c>
      <c r="G562" s="348"/>
      <c r="H562" s="349">
        <f t="shared" si="66"/>
        <v>0</v>
      </c>
      <c r="I562" s="348"/>
      <c r="J562" s="1"/>
      <c r="K562" s="348"/>
      <c r="L562" s="1"/>
      <c r="M562" s="348"/>
      <c r="N562" s="348"/>
      <c r="O562" s="348"/>
      <c r="P562" s="348"/>
      <c r="Q562" s="347"/>
      <c r="R562" s="349">
        <f t="shared" si="74"/>
        <v>0</v>
      </c>
      <c r="S562" s="349">
        <f t="shared" si="67"/>
        <v>0</v>
      </c>
      <c r="T562" s="349">
        <f t="shared" si="68"/>
        <v>0</v>
      </c>
      <c r="U562" s="349">
        <f t="shared" si="69"/>
        <v>0</v>
      </c>
      <c r="V562" s="349">
        <f t="shared" si="70"/>
        <v>0</v>
      </c>
      <c r="W562" s="349">
        <f t="shared" si="71"/>
        <v>0</v>
      </c>
      <c r="X562" s="349">
        <f t="shared" si="72"/>
        <v>0</v>
      </c>
      <c r="Y562" s="349">
        <f t="shared" si="73"/>
        <v>0</v>
      </c>
      <c r="Z562" s="348"/>
      <c r="AA562" s="348"/>
      <c r="AB562" s="348"/>
      <c r="AC562"/>
      <c r="AD562"/>
      <c r="AE562"/>
      <c r="AF562"/>
    </row>
    <row r="563" spans="1:32" x14ac:dyDescent="0.25">
      <c r="A563" s="348"/>
      <c r="B563" s="350">
        <v>4.2485696338325782E-3</v>
      </c>
      <c r="C563" s="350">
        <v>3.4347025783250953E-2</v>
      </c>
      <c r="D563" s="350">
        <v>1.6778137054173574</v>
      </c>
      <c r="E563" s="350">
        <v>0.44393029111459475</v>
      </c>
      <c r="F563" s="350"/>
      <c r="G563" s="348"/>
      <c r="H563" s="349">
        <f t="shared" si="66"/>
        <v>0</v>
      </c>
      <c r="I563" s="348"/>
      <c r="J563" s="1"/>
      <c r="K563" s="348"/>
      <c r="L563" s="1"/>
      <c r="M563" s="348"/>
      <c r="N563" s="348"/>
      <c r="O563" s="348"/>
      <c r="P563" s="348"/>
      <c r="Q563" s="347"/>
      <c r="R563" s="349">
        <f t="shared" si="74"/>
        <v>0</v>
      </c>
      <c r="S563" s="349">
        <f t="shared" si="67"/>
        <v>0</v>
      </c>
      <c r="T563" s="349">
        <f t="shared" si="68"/>
        <v>0</v>
      </c>
      <c r="U563" s="349">
        <f t="shared" si="69"/>
        <v>0</v>
      </c>
      <c r="V563" s="349">
        <f t="shared" si="70"/>
        <v>0</v>
      </c>
      <c r="W563" s="349">
        <f t="shared" si="71"/>
        <v>0</v>
      </c>
      <c r="X563" s="349">
        <f t="shared" si="72"/>
        <v>0</v>
      </c>
      <c r="Y563" s="349">
        <f t="shared" si="73"/>
        <v>0</v>
      </c>
      <c r="Z563" s="348"/>
      <c r="AA563" s="348"/>
      <c r="AB563" s="348"/>
      <c r="AC563" s="351"/>
      <c r="AD563"/>
      <c r="AE563"/>
      <c r="AF563"/>
    </row>
    <row r="564" spans="1:32" x14ac:dyDescent="0.25">
      <c r="A564" s="348"/>
      <c r="B564" s="350">
        <v>5.1425538305933114E-3</v>
      </c>
      <c r="C564" s="350">
        <v>2.0562188725357325E-2</v>
      </c>
      <c r="D564" s="350">
        <v>1.6812086184570185</v>
      </c>
      <c r="E564" s="350">
        <v>0.47099552557388868</v>
      </c>
      <c r="F564" s="350"/>
      <c r="G564" s="348"/>
      <c r="H564" s="349">
        <f t="shared" si="66"/>
        <v>0</v>
      </c>
      <c r="I564" s="348"/>
      <c r="J564" s="1"/>
      <c r="K564" s="348"/>
      <c r="L564" s="1"/>
      <c r="M564" s="348"/>
      <c r="N564" s="348"/>
      <c r="O564" s="348"/>
      <c r="P564" s="348"/>
      <c r="Q564" s="347"/>
      <c r="R564" s="349">
        <f t="shared" si="74"/>
        <v>0</v>
      </c>
      <c r="S564" s="349">
        <f t="shared" si="67"/>
        <v>0</v>
      </c>
      <c r="T564" s="349">
        <f t="shared" si="68"/>
        <v>0</v>
      </c>
      <c r="U564" s="349">
        <f t="shared" si="69"/>
        <v>0</v>
      </c>
      <c r="V564" s="349">
        <f t="shared" si="70"/>
        <v>0</v>
      </c>
      <c r="W564" s="349">
        <f t="shared" si="71"/>
        <v>0</v>
      </c>
      <c r="X564" s="349">
        <f t="shared" si="72"/>
        <v>0</v>
      </c>
      <c r="Y564" s="349">
        <f t="shared" si="73"/>
        <v>0</v>
      </c>
      <c r="Z564" s="348"/>
      <c r="AA564" s="348"/>
      <c r="AB564" s="348"/>
      <c r="AC564" s="351"/>
      <c r="AD564"/>
      <c r="AE564"/>
      <c r="AF564"/>
    </row>
    <row r="565" spans="1:32" x14ac:dyDescent="0.25">
      <c r="A565" s="348"/>
      <c r="B565" s="350"/>
      <c r="C565" s="350">
        <v>4.2650756024492538E-2</v>
      </c>
      <c r="D565" s="350">
        <v>0.23450620537224037</v>
      </c>
      <c r="E565" s="350">
        <v>0.36736808368059581</v>
      </c>
      <c r="F565" s="350"/>
      <c r="G565" s="348"/>
      <c r="H565" s="349">
        <f t="shared" si="66"/>
        <v>0</v>
      </c>
      <c r="I565" s="348"/>
      <c r="J565" s="1"/>
      <c r="K565" s="348"/>
      <c r="L565" s="1"/>
      <c r="M565" s="348"/>
      <c r="N565" s="348"/>
      <c r="O565" s="348"/>
      <c r="P565" s="348"/>
      <c r="Q565" s="347"/>
      <c r="R565" s="349">
        <f t="shared" si="74"/>
        <v>0</v>
      </c>
      <c r="S565" s="349">
        <f t="shared" si="67"/>
        <v>0</v>
      </c>
      <c r="T565" s="349">
        <f t="shared" si="68"/>
        <v>0</v>
      </c>
      <c r="U565" s="349">
        <f t="shared" si="69"/>
        <v>0</v>
      </c>
      <c r="V565" s="349">
        <f t="shared" si="70"/>
        <v>0</v>
      </c>
      <c r="W565" s="349">
        <f t="shared" si="71"/>
        <v>0</v>
      </c>
      <c r="X565" s="349">
        <f t="shared" si="72"/>
        <v>0</v>
      </c>
      <c r="Y565" s="349">
        <f t="shared" si="73"/>
        <v>0</v>
      </c>
      <c r="Z565" s="348"/>
      <c r="AA565" s="348"/>
      <c r="AB565" s="348"/>
      <c r="AC565" s="351"/>
      <c r="AD565"/>
      <c r="AE565"/>
      <c r="AF565"/>
    </row>
    <row r="566" spans="1:32" x14ac:dyDescent="0.25">
      <c r="A566" s="348"/>
      <c r="B566" s="350">
        <v>4.1358444260040749E-4</v>
      </c>
      <c r="C566" s="350">
        <v>3.9396991489216118E-2</v>
      </c>
      <c r="D566" s="350">
        <v>0.92168338057810151</v>
      </c>
      <c r="E566" s="350">
        <v>0.24687154417294849</v>
      </c>
      <c r="F566" s="350">
        <v>3.7016756668515866E-2</v>
      </c>
      <c r="G566" s="348"/>
      <c r="H566" s="349">
        <f t="shared" si="66"/>
        <v>0</v>
      </c>
      <c r="I566" s="348"/>
      <c r="J566" s="1"/>
      <c r="K566" s="348"/>
      <c r="L566" s="1"/>
      <c r="M566" s="348"/>
      <c r="N566" s="348"/>
      <c r="O566" s="348"/>
      <c r="P566" s="348"/>
      <c r="Q566" s="347"/>
      <c r="R566" s="349">
        <f t="shared" si="74"/>
        <v>0</v>
      </c>
      <c r="S566" s="349">
        <f t="shared" si="67"/>
        <v>0</v>
      </c>
      <c r="T566" s="349">
        <f t="shared" si="68"/>
        <v>0</v>
      </c>
      <c r="U566" s="349">
        <f t="shared" si="69"/>
        <v>0</v>
      </c>
      <c r="V566" s="349">
        <f t="shared" si="70"/>
        <v>0</v>
      </c>
      <c r="W566" s="349">
        <f t="shared" si="71"/>
        <v>0</v>
      </c>
      <c r="X566" s="349">
        <f t="shared" si="72"/>
        <v>0</v>
      </c>
      <c r="Y566" s="349">
        <f t="shared" si="73"/>
        <v>0</v>
      </c>
      <c r="Z566" s="348"/>
      <c r="AA566" s="348"/>
      <c r="AB566" s="348"/>
      <c r="AC566" s="351"/>
      <c r="AD566"/>
      <c r="AE566"/>
      <c r="AF566"/>
    </row>
    <row r="567" spans="1:32" x14ac:dyDescent="0.25">
      <c r="A567" s="348"/>
      <c r="B567" s="350"/>
      <c r="C567" s="350">
        <v>-2.782063489367629</v>
      </c>
      <c r="D567" s="350"/>
      <c r="E567" s="350">
        <v>0.28554723083987288</v>
      </c>
      <c r="F567" s="350">
        <v>8.2757847922866737E-2</v>
      </c>
      <c r="G567" s="348"/>
      <c r="H567" s="349">
        <f t="shared" si="66"/>
        <v>0</v>
      </c>
      <c r="I567" s="348"/>
      <c r="J567" s="1"/>
      <c r="K567" s="348"/>
      <c r="L567" s="1"/>
      <c r="M567" s="348"/>
      <c r="N567" s="348"/>
      <c r="O567" s="348"/>
      <c r="P567" s="348"/>
      <c r="Q567" s="347"/>
      <c r="R567" s="349">
        <f t="shared" si="74"/>
        <v>0</v>
      </c>
      <c r="S567" s="349">
        <f t="shared" si="67"/>
        <v>0</v>
      </c>
      <c r="T567" s="349">
        <f t="shared" si="68"/>
        <v>0</v>
      </c>
      <c r="U567" s="349">
        <f t="shared" si="69"/>
        <v>0</v>
      </c>
      <c r="V567" s="349">
        <f t="shared" si="70"/>
        <v>0</v>
      </c>
      <c r="W567" s="349">
        <f t="shared" si="71"/>
        <v>0</v>
      </c>
      <c r="X567" s="349">
        <f t="shared" si="72"/>
        <v>0</v>
      </c>
      <c r="Y567" s="349">
        <f t="shared" si="73"/>
        <v>0</v>
      </c>
      <c r="Z567" s="348"/>
      <c r="AA567" s="348"/>
      <c r="AB567" s="348"/>
      <c r="AC567" s="351"/>
      <c r="AD567"/>
      <c r="AE567"/>
      <c r="AF567"/>
    </row>
    <row r="568" spans="1:32" x14ac:dyDescent="0.25">
      <c r="A568" s="348"/>
      <c r="B568" s="350">
        <v>0.40224639407158791</v>
      </c>
      <c r="C568" s="350">
        <v>-0.24269511292922769</v>
      </c>
      <c r="D568" s="350"/>
      <c r="E568" s="350">
        <v>9.1049189473057943</v>
      </c>
      <c r="F568" s="350">
        <v>0.46618301325637856</v>
      </c>
      <c r="G568" s="348"/>
      <c r="H568" s="349">
        <f t="shared" si="66"/>
        <v>0</v>
      </c>
      <c r="I568" s="348"/>
      <c r="J568" s="1"/>
      <c r="K568" s="348"/>
      <c r="L568" s="1"/>
      <c r="M568" s="348"/>
      <c r="N568" s="348"/>
      <c r="O568" s="348"/>
      <c r="P568" s="348"/>
      <c r="Q568" s="347"/>
      <c r="R568" s="349">
        <f t="shared" si="74"/>
        <v>0</v>
      </c>
      <c r="S568" s="349">
        <f t="shared" si="67"/>
        <v>0</v>
      </c>
      <c r="T568" s="349">
        <f t="shared" si="68"/>
        <v>0</v>
      </c>
      <c r="U568" s="349">
        <f t="shared" si="69"/>
        <v>0</v>
      </c>
      <c r="V568" s="349">
        <f t="shared" si="70"/>
        <v>0</v>
      </c>
      <c r="W568" s="349">
        <f t="shared" si="71"/>
        <v>0</v>
      </c>
      <c r="X568" s="349">
        <f t="shared" si="72"/>
        <v>0</v>
      </c>
      <c r="Y568" s="349">
        <f t="shared" si="73"/>
        <v>0</v>
      </c>
      <c r="Z568" s="348"/>
      <c r="AA568" s="348"/>
      <c r="AB568" s="348"/>
      <c r="AC568" s="351"/>
      <c r="AD568"/>
      <c r="AE568"/>
      <c r="AF568"/>
    </row>
    <row r="569" spans="1:32" x14ac:dyDescent="0.25">
      <c r="A569" s="348"/>
      <c r="B569" s="350">
        <v>9.0203885641077126E-4</v>
      </c>
      <c r="C569" s="350">
        <v>4.0610403693088076E-2</v>
      </c>
      <c r="D569" s="350">
        <v>0.9682103564050083</v>
      </c>
      <c r="E569" s="350">
        <v>0.25859131446822148</v>
      </c>
      <c r="F569" s="350">
        <v>3.7101283768467511E-2</v>
      </c>
      <c r="G569" s="348"/>
      <c r="H569" s="349">
        <f t="shared" si="66"/>
        <v>0</v>
      </c>
      <c r="I569" s="348"/>
      <c r="J569" s="1"/>
      <c r="K569" s="348"/>
      <c r="L569" s="1"/>
      <c r="M569" s="348"/>
      <c r="N569" s="348"/>
      <c r="O569" s="348"/>
      <c r="P569" s="348"/>
      <c r="Q569" s="347"/>
      <c r="R569" s="349">
        <f t="shared" si="74"/>
        <v>0</v>
      </c>
      <c r="S569" s="349">
        <f t="shared" si="67"/>
        <v>0</v>
      </c>
      <c r="T569" s="349">
        <f t="shared" si="68"/>
        <v>0</v>
      </c>
      <c r="U569" s="349">
        <f t="shared" si="69"/>
        <v>0</v>
      </c>
      <c r="V569" s="349">
        <f t="shared" si="70"/>
        <v>0</v>
      </c>
      <c r="W569" s="349">
        <f t="shared" si="71"/>
        <v>0</v>
      </c>
      <c r="X569" s="349">
        <f t="shared" si="72"/>
        <v>0</v>
      </c>
      <c r="Y569" s="349">
        <f t="shared" si="73"/>
        <v>0</v>
      </c>
      <c r="Z569" s="348"/>
      <c r="AA569" s="348"/>
      <c r="AB569" s="348"/>
      <c r="AC569" s="351"/>
      <c r="AD569"/>
      <c r="AE569"/>
      <c r="AF569"/>
    </row>
    <row r="570" spans="1:32" x14ac:dyDescent="0.25">
      <c r="A570" s="348"/>
      <c r="B570" s="350">
        <v>2.9588929782447594E-4</v>
      </c>
      <c r="C570" s="350">
        <v>2.4472010074307955E-2</v>
      </c>
      <c r="D570" s="350">
        <v>1.238242001833892</v>
      </c>
      <c r="E570" s="350">
        <v>0.28152941565127138</v>
      </c>
      <c r="F570" s="350">
        <v>2.4140934732426064E-2</v>
      </c>
      <c r="G570" s="348"/>
      <c r="H570" s="349">
        <f t="shared" si="66"/>
        <v>0</v>
      </c>
      <c r="I570" s="348"/>
      <c r="J570" s="1"/>
      <c r="K570" s="348"/>
      <c r="L570" s="1"/>
      <c r="M570" s="348"/>
      <c r="N570" s="348"/>
      <c r="O570" s="348"/>
      <c r="P570" s="348"/>
      <c r="Q570" s="347"/>
      <c r="R570" s="349">
        <f t="shared" si="74"/>
        <v>0</v>
      </c>
      <c r="S570" s="349">
        <f t="shared" si="67"/>
        <v>0</v>
      </c>
      <c r="T570" s="349">
        <f t="shared" si="68"/>
        <v>0</v>
      </c>
      <c r="U570" s="349">
        <f t="shared" si="69"/>
        <v>0</v>
      </c>
      <c r="V570" s="349">
        <f t="shared" si="70"/>
        <v>0</v>
      </c>
      <c r="W570" s="349">
        <f t="shared" si="71"/>
        <v>0</v>
      </c>
      <c r="X570" s="349">
        <f t="shared" si="72"/>
        <v>0</v>
      </c>
      <c r="Y570" s="349">
        <f t="shared" si="73"/>
        <v>0</v>
      </c>
      <c r="Z570" s="348"/>
      <c r="AA570" s="348"/>
      <c r="AB570" s="348"/>
      <c r="AC570" s="351"/>
      <c r="AD570"/>
      <c r="AE570"/>
      <c r="AF570"/>
    </row>
    <row r="571" spans="1:32" x14ac:dyDescent="0.25">
      <c r="A571" s="348"/>
      <c r="B571" s="350">
        <v>7.0666263059468535E-4</v>
      </c>
      <c r="C571" s="350">
        <v>4.0879750210920759E-2</v>
      </c>
      <c r="D571" s="350">
        <v>0.99443319705157018</v>
      </c>
      <c r="E571" s="350">
        <v>0.25755847712824098</v>
      </c>
      <c r="F571" s="350">
        <v>3.5671524223428064E-2</v>
      </c>
      <c r="G571" s="348"/>
      <c r="H571" s="349">
        <f t="shared" si="66"/>
        <v>0</v>
      </c>
      <c r="I571" s="348"/>
      <c r="J571" s="1"/>
      <c r="K571" s="348"/>
      <c r="L571" s="1"/>
      <c r="M571" s="348"/>
      <c r="N571" s="348"/>
      <c r="O571" s="348"/>
      <c r="P571" s="348"/>
      <c r="Q571" s="347"/>
      <c r="R571" s="349">
        <f t="shared" si="74"/>
        <v>0</v>
      </c>
      <c r="S571" s="349">
        <f t="shared" si="67"/>
        <v>0</v>
      </c>
      <c r="T571" s="349">
        <f t="shared" si="68"/>
        <v>0</v>
      </c>
      <c r="U571" s="349">
        <f t="shared" si="69"/>
        <v>0</v>
      </c>
      <c r="V571" s="349">
        <f t="shared" si="70"/>
        <v>0</v>
      </c>
      <c r="W571" s="349">
        <f t="shared" si="71"/>
        <v>0</v>
      </c>
      <c r="X571" s="349">
        <f t="shared" si="72"/>
        <v>0</v>
      </c>
      <c r="Y571" s="349">
        <f t="shared" si="73"/>
        <v>0</v>
      </c>
      <c r="Z571" s="348"/>
      <c r="AA571" s="348"/>
      <c r="AB571" s="348"/>
      <c r="AC571" s="351"/>
      <c r="AD571"/>
      <c r="AE571"/>
      <c r="AF571"/>
    </row>
    <row r="572" spans="1:32" x14ac:dyDescent="0.25">
      <c r="A572" s="348"/>
      <c r="B572" s="350">
        <v>3.6752221849470975E-4</v>
      </c>
      <c r="C572" s="350">
        <v>4.0753336824928779E-2</v>
      </c>
      <c r="D572" s="350">
        <v>1.1343726609946156</v>
      </c>
      <c r="E572" s="350">
        <v>0.26919418982537069</v>
      </c>
      <c r="F572" s="350">
        <v>2.8306478235102489E-2</v>
      </c>
      <c r="G572" s="348"/>
      <c r="H572" s="349">
        <f t="shared" si="66"/>
        <v>0</v>
      </c>
      <c r="I572" s="348"/>
      <c r="J572" s="1"/>
      <c r="K572" s="348"/>
      <c r="L572" s="1"/>
      <c r="M572" s="348"/>
      <c r="N572" s="348"/>
      <c r="O572" s="348"/>
      <c r="P572" s="348"/>
      <c r="Q572" s="347"/>
      <c r="R572" s="349">
        <f t="shared" si="74"/>
        <v>0</v>
      </c>
      <c r="S572" s="349">
        <f t="shared" si="67"/>
        <v>0</v>
      </c>
      <c r="T572" s="349">
        <f t="shared" si="68"/>
        <v>0</v>
      </c>
      <c r="U572" s="349">
        <f t="shared" si="69"/>
        <v>0</v>
      </c>
      <c r="V572" s="349">
        <f t="shared" si="70"/>
        <v>0</v>
      </c>
      <c r="W572" s="349">
        <f t="shared" si="71"/>
        <v>0</v>
      </c>
      <c r="X572" s="349">
        <f t="shared" si="72"/>
        <v>0</v>
      </c>
      <c r="Y572" s="349">
        <f t="shared" si="73"/>
        <v>0</v>
      </c>
      <c r="Z572" s="348"/>
      <c r="AA572" s="348"/>
      <c r="AB572" s="348"/>
      <c r="AC572"/>
      <c r="AD572"/>
      <c r="AE572"/>
      <c r="AF572"/>
    </row>
    <row r="573" spans="1:32" x14ac:dyDescent="0.25">
      <c r="A573" s="348"/>
      <c r="B573" s="350">
        <v>3.6860315732006947E-4</v>
      </c>
      <c r="C573" s="350">
        <v>4.0763767402254632E-2</v>
      </c>
      <c r="D573" s="350">
        <v>1.1390524859438615</v>
      </c>
      <c r="E573" s="350">
        <v>0.27018296299474781</v>
      </c>
      <c r="F573" s="350">
        <v>2.7970181112491513E-2</v>
      </c>
      <c r="G573" s="348"/>
      <c r="H573" s="349">
        <f t="shared" si="66"/>
        <v>0</v>
      </c>
      <c r="I573" s="348"/>
      <c r="J573" s="1"/>
      <c r="K573" s="348"/>
      <c r="L573" s="1"/>
      <c r="M573" s="348"/>
      <c r="N573" s="348"/>
      <c r="O573" s="348"/>
      <c r="P573" s="348"/>
      <c r="Q573" s="347"/>
      <c r="R573" s="349">
        <f t="shared" si="74"/>
        <v>0</v>
      </c>
      <c r="S573" s="349">
        <f t="shared" si="67"/>
        <v>0</v>
      </c>
      <c r="T573" s="349">
        <f t="shared" si="68"/>
        <v>0</v>
      </c>
      <c r="U573" s="349">
        <f t="shared" si="69"/>
        <v>0</v>
      </c>
      <c r="V573" s="349">
        <f t="shared" si="70"/>
        <v>0</v>
      </c>
      <c r="W573" s="349">
        <f t="shared" si="71"/>
        <v>0</v>
      </c>
      <c r="X573" s="349">
        <f t="shared" si="72"/>
        <v>0</v>
      </c>
      <c r="Y573" s="349">
        <f t="shared" si="73"/>
        <v>0</v>
      </c>
      <c r="Z573" s="348"/>
      <c r="AA573" s="348"/>
      <c r="AB573" s="348"/>
      <c r="AC573" s="351"/>
      <c r="AD573"/>
      <c r="AE573"/>
      <c r="AF573"/>
    </row>
    <row r="574" spans="1:32" x14ac:dyDescent="0.25">
      <c r="A574" s="348"/>
      <c r="B574" s="350">
        <v>4.4945873834846903E-4</v>
      </c>
      <c r="C574" s="350">
        <v>3.5377756411066795E-2</v>
      </c>
      <c r="D574" s="350">
        <v>0.85420774932801602</v>
      </c>
      <c r="E574" s="350">
        <v>0.24584302925158552</v>
      </c>
      <c r="F574" s="350">
        <v>3.842157362581871E-2</v>
      </c>
      <c r="G574" s="348"/>
      <c r="H574" s="349">
        <f t="shared" si="66"/>
        <v>0</v>
      </c>
      <c r="I574" s="348"/>
      <c r="J574" s="1"/>
      <c r="K574" s="348"/>
      <c r="L574" s="1"/>
      <c r="M574" s="348"/>
      <c r="N574" s="348"/>
      <c r="O574" s="348"/>
      <c r="P574" s="348"/>
      <c r="Q574" s="347"/>
      <c r="R574" s="349">
        <f t="shared" si="74"/>
        <v>0</v>
      </c>
      <c r="S574" s="349">
        <f t="shared" si="67"/>
        <v>0</v>
      </c>
      <c r="T574" s="349">
        <f t="shared" si="68"/>
        <v>0</v>
      </c>
      <c r="U574" s="349">
        <f t="shared" si="69"/>
        <v>0</v>
      </c>
      <c r="V574" s="349">
        <f t="shared" si="70"/>
        <v>0</v>
      </c>
      <c r="W574" s="349">
        <f t="shared" si="71"/>
        <v>0</v>
      </c>
      <c r="X574" s="349">
        <f t="shared" si="72"/>
        <v>0</v>
      </c>
      <c r="Y574" s="349">
        <f t="shared" si="73"/>
        <v>0</v>
      </c>
      <c r="Z574" s="348"/>
      <c r="AA574" s="348"/>
      <c r="AB574" s="348"/>
      <c r="AC574"/>
      <c r="AD574"/>
      <c r="AE574"/>
      <c r="AF574"/>
    </row>
    <row r="575" spans="1:32" x14ac:dyDescent="0.25">
      <c r="A575" s="348"/>
      <c r="B575" s="350">
        <v>5.2666432499057323E-4</v>
      </c>
      <c r="C575" s="350">
        <v>4.078690583252708E-2</v>
      </c>
      <c r="D575" s="350">
        <v>0.93285033759660341</v>
      </c>
      <c r="E575" s="350">
        <v>0.24937930187105728</v>
      </c>
      <c r="F575" s="350">
        <v>3.7032400701051869E-2</v>
      </c>
      <c r="G575" s="348"/>
      <c r="H575" s="349">
        <f t="shared" si="66"/>
        <v>0</v>
      </c>
      <c r="I575" s="348"/>
      <c r="J575" s="1"/>
      <c r="K575" s="348"/>
      <c r="L575" s="1"/>
      <c r="M575" s="348"/>
      <c r="N575" s="348"/>
      <c r="O575" s="348"/>
      <c r="P575" s="348"/>
      <c r="Q575" s="347"/>
      <c r="R575" s="349">
        <f t="shared" si="74"/>
        <v>0</v>
      </c>
      <c r="S575" s="349">
        <f t="shared" si="67"/>
        <v>0</v>
      </c>
      <c r="T575" s="349">
        <f t="shared" si="68"/>
        <v>0</v>
      </c>
      <c r="U575" s="349">
        <f t="shared" si="69"/>
        <v>0</v>
      </c>
      <c r="V575" s="349">
        <f t="shared" si="70"/>
        <v>0</v>
      </c>
      <c r="W575" s="349">
        <f t="shared" si="71"/>
        <v>0</v>
      </c>
      <c r="X575" s="349">
        <f t="shared" si="72"/>
        <v>0</v>
      </c>
      <c r="Y575" s="349">
        <f t="shared" si="73"/>
        <v>0</v>
      </c>
      <c r="Z575" s="348"/>
      <c r="AA575" s="348"/>
      <c r="AB575" s="348"/>
      <c r="AC575"/>
      <c r="AD575"/>
      <c r="AE575"/>
      <c r="AF575"/>
    </row>
    <row r="576" spans="1:32" x14ac:dyDescent="0.25">
      <c r="A576" s="348"/>
      <c r="B576" s="350">
        <v>2.8671544498175285E-3</v>
      </c>
      <c r="C576" s="350">
        <v>-1.7133526308966809</v>
      </c>
      <c r="D576" s="350">
        <v>1.9560502283663914</v>
      </c>
      <c r="E576" s="350">
        <v>0.54576247826782098</v>
      </c>
      <c r="F576" s="350"/>
      <c r="G576" s="348"/>
      <c r="H576" s="349">
        <f t="shared" si="66"/>
        <v>0</v>
      </c>
      <c r="I576" s="348"/>
      <c r="J576" s="1"/>
      <c r="K576" s="348"/>
      <c r="L576" s="1"/>
      <c r="M576" s="348"/>
      <c r="N576" s="348"/>
      <c r="O576" s="348"/>
      <c r="P576" s="348"/>
      <c r="Q576" s="347"/>
      <c r="R576" s="349">
        <f t="shared" si="74"/>
        <v>0</v>
      </c>
      <c r="S576" s="349">
        <f t="shared" si="67"/>
        <v>0</v>
      </c>
      <c r="T576" s="349">
        <f t="shared" si="68"/>
        <v>0</v>
      </c>
      <c r="U576" s="349">
        <f t="shared" si="69"/>
        <v>0</v>
      </c>
      <c r="V576" s="349">
        <f t="shared" si="70"/>
        <v>0</v>
      </c>
      <c r="W576" s="349">
        <f t="shared" si="71"/>
        <v>0</v>
      </c>
      <c r="X576" s="349">
        <f t="shared" si="72"/>
        <v>0</v>
      </c>
      <c r="Y576" s="349">
        <f t="shared" si="73"/>
        <v>0</v>
      </c>
      <c r="Z576" s="348"/>
      <c r="AA576" s="348"/>
      <c r="AB576" s="348"/>
      <c r="AC576" s="351"/>
      <c r="AD576"/>
      <c r="AE576"/>
      <c r="AF576"/>
    </row>
    <row r="577" spans="1:32" x14ac:dyDescent="0.25">
      <c r="A577" s="348"/>
      <c r="B577" s="350">
        <v>3.6752221849471858E-4</v>
      </c>
      <c r="C577" s="350">
        <v>4.0753336824928807E-2</v>
      </c>
      <c r="D577" s="350">
        <v>1.1343726609946188</v>
      </c>
      <c r="E577" s="350">
        <v>0.26919418982537063</v>
      </c>
      <c r="F577" s="350">
        <v>2.8306478235102541E-2</v>
      </c>
      <c r="G577" s="348"/>
      <c r="H577" s="349">
        <f t="shared" ref="H577:H640" si="75">SUMPRODUCT(B577:F577,B$62:F$62)</f>
        <v>0</v>
      </c>
      <c r="I577" s="348"/>
      <c r="J577" s="1"/>
      <c r="K577" s="348"/>
      <c r="L577" s="1"/>
      <c r="M577" s="348"/>
      <c r="N577" s="348"/>
      <c r="O577" s="348"/>
      <c r="P577" s="348"/>
      <c r="Q577" s="347"/>
      <c r="R577" s="349">
        <f t="shared" si="74"/>
        <v>0</v>
      </c>
      <c r="S577" s="349">
        <f t="shared" ref="S577:S640" si="76">SUMPRODUCT($B577:$F577,$K$66:$O$66)</f>
        <v>0</v>
      </c>
      <c r="T577" s="349">
        <f t="shared" ref="T577:T640" si="77">SUMPRODUCT($B577:$F577,$K$67:$O$67)</f>
        <v>0</v>
      </c>
      <c r="U577" s="349">
        <f t="shared" ref="U577:U640" si="78">SUMPRODUCT($B577:$F577,$K$68:$O$68)</f>
        <v>0</v>
      </c>
      <c r="V577" s="349">
        <f t="shared" ref="V577:V640" si="79">SUMPRODUCT($B577:$F577,$K$69:$O$69)</f>
        <v>0</v>
      </c>
      <c r="W577" s="349">
        <f t="shared" ref="W577:W640" si="80">SUMPRODUCT($B577:$F577,$K$70:$O$70)</f>
        <v>0</v>
      </c>
      <c r="X577" s="349">
        <f t="shared" ref="X577:X640" si="81">SUMPRODUCT($B577:$F577,$K$71:$O$71)</f>
        <v>0</v>
      </c>
      <c r="Y577" s="349">
        <f t="shared" ref="Y577:Y640" si="82">SUMPRODUCT($B577:$F577,$K$72:$O$72)</f>
        <v>0</v>
      </c>
      <c r="Z577" s="348"/>
      <c r="AA577" s="348"/>
      <c r="AB577" s="348"/>
      <c r="AC577" s="351"/>
      <c r="AD577"/>
      <c r="AE577"/>
      <c r="AF577"/>
    </row>
    <row r="578" spans="1:32" x14ac:dyDescent="0.25">
      <c r="A578" s="348"/>
      <c r="B578" s="350">
        <v>5.6641759800711816E-4</v>
      </c>
      <c r="C578" s="350">
        <v>4.0492679475643459E-2</v>
      </c>
      <c r="D578" s="350">
        <v>0.92134718522135439</v>
      </c>
      <c r="E578" s="350">
        <v>0.24999315617263507</v>
      </c>
      <c r="F578" s="350">
        <v>3.7340196885121156E-2</v>
      </c>
      <c r="G578" s="348"/>
      <c r="H578" s="349">
        <f t="shared" si="75"/>
        <v>0</v>
      </c>
      <c r="I578" s="348"/>
      <c r="J578" s="1"/>
      <c r="K578" s="348"/>
      <c r="L578" s="1"/>
      <c r="M578" s="348"/>
      <c r="N578" s="348"/>
      <c r="O578" s="348"/>
      <c r="P578" s="348"/>
      <c r="Q578" s="347"/>
      <c r="R578" s="349">
        <f t="shared" ref="R578:R641" si="83">SUMPRODUCT(B578:F578,K$65:O$65)</f>
        <v>0</v>
      </c>
      <c r="S578" s="349">
        <f t="shared" si="76"/>
        <v>0</v>
      </c>
      <c r="T578" s="349">
        <f t="shared" si="77"/>
        <v>0</v>
      </c>
      <c r="U578" s="349">
        <f t="shared" si="78"/>
        <v>0</v>
      </c>
      <c r="V578" s="349">
        <f t="shared" si="79"/>
        <v>0</v>
      </c>
      <c r="W578" s="349">
        <f t="shared" si="80"/>
        <v>0</v>
      </c>
      <c r="X578" s="349">
        <f t="shared" si="81"/>
        <v>0</v>
      </c>
      <c r="Y578" s="349">
        <f t="shared" si="82"/>
        <v>0</v>
      </c>
      <c r="Z578" s="348"/>
      <c r="AA578" s="348"/>
      <c r="AB578" s="348"/>
      <c r="AC578"/>
      <c r="AD578"/>
      <c r="AE578"/>
      <c r="AF578"/>
    </row>
    <row r="579" spans="1:32" x14ac:dyDescent="0.25">
      <c r="A579" s="348"/>
      <c r="B579" s="350"/>
      <c r="C579" s="350">
        <v>1.5331489144278674E-3</v>
      </c>
      <c r="D579" s="350">
        <v>1.2357586080760439</v>
      </c>
      <c r="E579" s="350">
        <v>0.28964517007167673</v>
      </c>
      <c r="F579" s="350">
        <v>2.0551090845555325E-2</v>
      </c>
      <c r="G579" s="348"/>
      <c r="H579" s="349">
        <f t="shared" si="75"/>
        <v>0</v>
      </c>
      <c r="I579" s="348"/>
      <c r="J579" s="1"/>
      <c r="K579" s="348"/>
      <c r="L579" s="1"/>
      <c r="M579" s="348"/>
      <c r="N579" s="348"/>
      <c r="O579" s="348"/>
      <c r="P579" s="348"/>
      <c r="Q579" s="347"/>
      <c r="R579" s="349">
        <f t="shared" si="83"/>
        <v>0</v>
      </c>
      <c r="S579" s="349">
        <f t="shared" si="76"/>
        <v>0</v>
      </c>
      <c r="T579" s="349">
        <f t="shared" si="77"/>
        <v>0</v>
      </c>
      <c r="U579" s="349">
        <f t="shared" si="78"/>
        <v>0</v>
      </c>
      <c r="V579" s="349">
        <f t="shared" si="79"/>
        <v>0</v>
      </c>
      <c r="W579" s="349">
        <f t="shared" si="80"/>
        <v>0</v>
      </c>
      <c r="X579" s="349">
        <f t="shared" si="81"/>
        <v>0</v>
      </c>
      <c r="Y579" s="349">
        <f t="shared" si="82"/>
        <v>0</v>
      </c>
      <c r="Z579" s="348"/>
      <c r="AA579" s="348"/>
      <c r="AB579" s="348"/>
      <c r="AC579"/>
      <c r="AD579"/>
      <c r="AE579"/>
      <c r="AF579"/>
    </row>
    <row r="580" spans="1:32" x14ac:dyDescent="0.25">
      <c r="A580" s="348"/>
      <c r="B580" s="350">
        <v>3.6752221849472086E-4</v>
      </c>
      <c r="C580" s="350">
        <v>4.0753336824928758E-2</v>
      </c>
      <c r="D580" s="350">
        <v>1.1343726609946012</v>
      </c>
      <c r="E580" s="350">
        <v>0.26919418982536764</v>
      </c>
      <c r="F580" s="350">
        <v>2.8306478235103655E-2</v>
      </c>
      <c r="G580" s="348"/>
      <c r="H580" s="349">
        <f t="shared" si="75"/>
        <v>0</v>
      </c>
      <c r="I580" s="348"/>
      <c r="J580" s="1"/>
      <c r="K580" s="348"/>
      <c r="L580" s="1"/>
      <c r="M580" s="348"/>
      <c r="N580" s="348"/>
      <c r="O580" s="348"/>
      <c r="P580" s="348"/>
      <c r="Q580" s="347"/>
      <c r="R580" s="349">
        <f t="shared" si="83"/>
        <v>0</v>
      </c>
      <c r="S580" s="349">
        <f t="shared" si="76"/>
        <v>0</v>
      </c>
      <c r="T580" s="349">
        <f t="shared" si="77"/>
        <v>0</v>
      </c>
      <c r="U580" s="349">
        <f t="shared" si="78"/>
        <v>0</v>
      </c>
      <c r="V580" s="349">
        <f t="shared" si="79"/>
        <v>0</v>
      </c>
      <c r="W580" s="349">
        <f t="shared" si="80"/>
        <v>0</v>
      </c>
      <c r="X580" s="349">
        <f t="shared" si="81"/>
        <v>0</v>
      </c>
      <c r="Y580" s="349">
        <f t="shared" si="82"/>
        <v>0</v>
      </c>
      <c r="Z580" s="348"/>
      <c r="AA580" s="348"/>
      <c r="AB580" s="348"/>
      <c r="AC580" s="351"/>
      <c r="AD580"/>
      <c r="AE580"/>
      <c r="AF580"/>
    </row>
    <row r="581" spans="1:32" x14ac:dyDescent="0.25">
      <c r="A581" s="348"/>
      <c r="B581" s="350">
        <v>0.15657743428578841</v>
      </c>
      <c r="C581" s="350">
        <v>9.9235242458479547E-2</v>
      </c>
      <c r="D581" s="350"/>
      <c r="E581" s="350">
        <v>3.5422822060187982</v>
      </c>
      <c r="F581" s="350">
        <v>0.23535300494737885</v>
      </c>
      <c r="G581" s="348"/>
      <c r="H581" s="349">
        <f t="shared" si="75"/>
        <v>0</v>
      </c>
      <c r="I581" s="348"/>
      <c r="J581" s="1"/>
      <c r="K581" s="348"/>
      <c r="L581" s="1"/>
      <c r="M581" s="348"/>
      <c r="N581" s="348"/>
      <c r="O581" s="348"/>
      <c r="P581" s="348"/>
      <c r="Q581" s="347"/>
      <c r="R581" s="349">
        <f t="shared" si="83"/>
        <v>0</v>
      </c>
      <c r="S581" s="349">
        <f t="shared" si="76"/>
        <v>0</v>
      </c>
      <c r="T581" s="349">
        <f t="shared" si="77"/>
        <v>0</v>
      </c>
      <c r="U581" s="349">
        <f t="shared" si="78"/>
        <v>0</v>
      </c>
      <c r="V581" s="349">
        <f t="shared" si="79"/>
        <v>0</v>
      </c>
      <c r="W581" s="349">
        <f t="shared" si="80"/>
        <v>0</v>
      </c>
      <c r="X581" s="349">
        <f t="shared" si="81"/>
        <v>0</v>
      </c>
      <c r="Y581" s="349">
        <f t="shared" si="82"/>
        <v>0</v>
      </c>
      <c r="Z581" s="348"/>
      <c r="AA581" s="348"/>
      <c r="AB581" s="348"/>
      <c r="AC581" s="351"/>
      <c r="AD581"/>
      <c r="AE581"/>
      <c r="AF581"/>
    </row>
    <row r="582" spans="1:32" x14ac:dyDescent="0.25">
      <c r="A582" s="348"/>
      <c r="B582" s="350"/>
      <c r="C582" s="350">
        <v>-1.3328780043715146E-2</v>
      </c>
      <c r="D582" s="350">
        <v>1.2522913624130034</v>
      </c>
      <c r="E582" s="350">
        <v>0.28802475031719232</v>
      </c>
      <c r="F582" s="350">
        <v>2.1402566488945372E-2</v>
      </c>
      <c r="G582" s="348"/>
      <c r="H582" s="349">
        <f t="shared" si="75"/>
        <v>0</v>
      </c>
      <c r="I582" s="348"/>
      <c r="J582" s="1"/>
      <c r="K582" s="348"/>
      <c r="L582" s="1"/>
      <c r="M582" s="348"/>
      <c r="N582" s="348"/>
      <c r="O582" s="348"/>
      <c r="P582" s="348"/>
      <c r="Q582" s="347"/>
      <c r="R582" s="349">
        <f t="shared" si="83"/>
        <v>0</v>
      </c>
      <c r="S582" s="349">
        <f t="shared" si="76"/>
        <v>0</v>
      </c>
      <c r="T582" s="349">
        <f t="shared" si="77"/>
        <v>0</v>
      </c>
      <c r="U582" s="349">
        <f t="shared" si="78"/>
        <v>0</v>
      </c>
      <c r="V582" s="349">
        <f t="shared" si="79"/>
        <v>0</v>
      </c>
      <c r="W582" s="349">
        <f t="shared" si="80"/>
        <v>0</v>
      </c>
      <c r="X582" s="349">
        <f t="shared" si="81"/>
        <v>0</v>
      </c>
      <c r="Y582" s="349">
        <f t="shared" si="82"/>
        <v>0</v>
      </c>
      <c r="Z582" s="348"/>
      <c r="AA582" s="348"/>
      <c r="AB582" s="348"/>
      <c r="AC582"/>
      <c r="AD582"/>
      <c r="AE582"/>
      <c r="AF582"/>
    </row>
    <row r="583" spans="1:32" x14ac:dyDescent="0.25">
      <c r="A583" s="348"/>
      <c r="B583" s="350"/>
      <c r="C583" s="350">
        <v>-7.4678955037961649E-3</v>
      </c>
      <c r="D583" s="350">
        <v>1.2537681320777267</v>
      </c>
      <c r="E583" s="350">
        <v>0.28900999096649188</v>
      </c>
      <c r="F583" s="350">
        <v>2.090351905440329E-2</v>
      </c>
      <c r="G583" s="348"/>
      <c r="H583" s="349">
        <f t="shared" si="75"/>
        <v>0</v>
      </c>
      <c r="I583" s="348"/>
      <c r="J583" s="1"/>
      <c r="K583" s="348"/>
      <c r="L583" s="1"/>
      <c r="M583" s="348"/>
      <c r="N583" s="348"/>
      <c r="O583" s="348"/>
      <c r="P583" s="348"/>
      <c r="Q583" s="347"/>
      <c r="R583" s="349">
        <f t="shared" si="83"/>
        <v>0</v>
      </c>
      <c r="S583" s="349">
        <f t="shared" si="76"/>
        <v>0</v>
      </c>
      <c r="T583" s="349">
        <f t="shared" si="77"/>
        <v>0</v>
      </c>
      <c r="U583" s="349">
        <f t="shared" si="78"/>
        <v>0</v>
      </c>
      <c r="V583" s="349">
        <f t="shared" si="79"/>
        <v>0</v>
      </c>
      <c r="W583" s="349">
        <f t="shared" si="80"/>
        <v>0</v>
      </c>
      <c r="X583" s="349">
        <f t="shared" si="81"/>
        <v>0</v>
      </c>
      <c r="Y583" s="349">
        <f t="shared" si="82"/>
        <v>0</v>
      </c>
      <c r="Z583" s="348"/>
      <c r="AA583" s="348"/>
      <c r="AB583" s="348"/>
      <c r="AC583" s="351"/>
      <c r="AD583"/>
      <c r="AE583"/>
      <c r="AF583"/>
    </row>
    <row r="584" spans="1:32" x14ac:dyDescent="0.25">
      <c r="A584" s="348"/>
      <c r="B584" s="350">
        <v>7.0666312716561913E-4</v>
      </c>
      <c r="C584" s="350">
        <v>4.0879750457629323E-2</v>
      </c>
      <c r="D584" s="350">
        <v>0.99443312205994427</v>
      </c>
      <c r="E584" s="350">
        <v>0.25755847909283625</v>
      </c>
      <c r="F584" s="350">
        <v>3.5671528102515358E-2</v>
      </c>
      <c r="G584" s="348"/>
      <c r="H584" s="349">
        <f t="shared" si="75"/>
        <v>0</v>
      </c>
      <c r="I584" s="348"/>
      <c r="J584" s="1"/>
      <c r="K584" s="348"/>
      <c r="L584" s="1"/>
      <c r="M584" s="348"/>
      <c r="N584" s="348"/>
      <c r="O584" s="348"/>
      <c r="P584" s="348"/>
      <c r="Q584" s="347"/>
      <c r="R584" s="349">
        <f t="shared" si="83"/>
        <v>0</v>
      </c>
      <c r="S584" s="349">
        <f t="shared" si="76"/>
        <v>0</v>
      </c>
      <c r="T584" s="349">
        <f t="shared" si="77"/>
        <v>0</v>
      </c>
      <c r="U584" s="349">
        <f t="shared" si="78"/>
        <v>0</v>
      </c>
      <c r="V584" s="349">
        <f t="shared" si="79"/>
        <v>0</v>
      </c>
      <c r="W584" s="349">
        <f t="shared" si="80"/>
        <v>0</v>
      </c>
      <c r="X584" s="349">
        <f t="shared" si="81"/>
        <v>0</v>
      </c>
      <c r="Y584" s="349">
        <f t="shared" si="82"/>
        <v>0</v>
      </c>
      <c r="Z584" s="348"/>
      <c r="AA584" s="348"/>
      <c r="AB584" s="348"/>
      <c r="AC584" s="351"/>
      <c r="AD584"/>
      <c r="AE584"/>
      <c r="AF584"/>
    </row>
    <row r="585" spans="1:32" x14ac:dyDescent="0.25">
      <c r="A585" s="348"/>
      <c r="B585" s="350">
        <v>3.109955606235448E-2</v>
      </c>
      <c r="C585" s="350">
        <v>5.7685712995057432E-2</v>
      </c>
      <c r="D585" s="350">
        <v>1.5409492718913302</v>
      </c>
      <c r="E585" s="350">
        <v>1.0703366567615253</v>
      </c>
      <c r="F585" s="350">
        <v>1.6310757456399171E-2</v>
      </c>
      <c r="G585" s="348"/>
      <c r="H585" s="349">
        <f t="shared" si="75"/>
        <v>0</v>
      </c>
      <c r="I585" s="348"/>
      <c r="J585" s="1"/>
      <c r="K585" s="348"/>
      <c r="L585" s="1"/>
      <c r="M585" s="348"/>
      <c r="N585" s="348"/>
      <c r="O585" s="348"/>
      <c r="P585" s="348"/>
      <c r="Q585" s="347"/>
      <c r="R585" s="349">
        <f t="shared" si="83"/>
        <v>0</v>
      </c>
      <c r="S585" s="349">
        <f t="shared" si="76"/>
        <v>0</v>
      </c>
      <c r="T585" s="349">
        <f t="shared" si="77"/>
        <v>0</v>
      </c>
      <c r="U585" s="349">
        <f t="shared" si="78"/>
        <v>0</v>
      </c>
      <c r="V585" s="349">
        <f t="shared" si="79"/>
        <v>0</v>
      </c>
      <c r="W585" s="349">
        <f t="shared" si="80"/>
        <v>0</v>
      </c>
      <c r="X585" s="349">
        <f t="shared" si="81"/>
        <v>0</v>
      </c>
      <c r="Y585" s="349">
        <f t="shared" si="82"/>
        <v>0</v>
      </c>
      <c r="Z585" s="348"/>
      <c r="AA585" s="348"/>
      <c r="AB585" s="348"/>
      <c r="AC585"/>
      <c r="AD585"/>
      <c r="AE585"/>
      <c r="AF585"/>
    </row>
    <row r="586" spans="1:32" x14ac:dyDescent="0.25">
      <c r="A586" s="348"/>
      <c r="B586" s="350">
        <v>7.0229530073774571E-4</v>
      </c>
      <c r="C586" s="350">
        <v>4.0861191857870585E-2</v>
      </c>
      <c r="D586" s="350">
        <v>0.94567683355108367</v>
      </c>
      <c r="E586" s="350">
        <v>0.25403091244577664</v>
      </c>
      <c r="F586" s="350">
        <v>3.7065998382786659E-2</v>
      </c>
      <c r="G586" s="348"/>
      <c r="H586" s="349">
        <f t="shared" si="75"/>
        <v>0</v>
      </c>
      <c r="I586" s="348"/>
      <c r="J586" s="1"/>
      <c r="K586" s="348"/>
      <c r="L586" s="1"/>
      <c r="M586" s="348"/>
      <c r="N586" s="348"/>
      <c r="O586" s="348"/>
      <c r="P586" s="348"/>
      <c r="Q586" s="347"/>
      <c r="R586" s="349">
        <f t="shared" si="83"/>
        <v>0</v>
      </c>
      <c r="S586" s="349">
        <f t="shared" si="76"/>
        <v>0</v>
      </c>
      <c r="T586" s="349">
        <f t="shared" si="77"/>
        <v>0</v>
      </c>
      <c r="U586" s="349">
        <f t="shared" si="78"/>
        <v>0</v>
      </c>
      <c r="V586" s="349">
        <f t="shared" si="79"/>
        <v>0</v>
      </c>
      <c r="W586" s="349">
        <f t="shared" si="80"/>
        <v>0</v>
      </c>
      <c r="X586" s="349">
        <f t="shared" si="81"/>
        <v>0</v>
      </c>
      <c r="Y586" s="349">
        <f t="shared" si="82"/>
        <v>0</v>
      </c>
      <c r="Z586" s="348"/>
      <c r="AA586" s="348"/>
      <c r="AB586" s="348"/>
      <c r="AC586" s="351"/>
      <c r="AD586"/>
      <c r="AE586"/>
      <c r="AF586"/>
    </row>
    <row r="587" spans="1:32" x14ac:dyDescent="0.25">
      <c r="A587" s="348"/>
      <c r="B587" s="350"/>
      <c r="C587" s="350">
        <v>-2.7820634893676472</v>
      </c>
      <c r="D587" s="350"/>
      <c r="E587" s="350">
        <v>0.28554723083987354</v>
      </c>
      <c r="F587" s="350">
        <v>8.2757847922866792E-2</v>
      </c>
      <c r="G587" s="348"/>
      <c r="H587" s="349">
        <f t="shared" si="75"/>
        <v>0</v>
      </c>
      <c r="I587" s="348"/>
      <c r="J587" s="1"/>
      <c r="K587" s="348"/>
      <c r="L587" s="1"/>
      <c r="M587" s="348"/>
      <c r="N587" s="348"/>
      <c r="O587" s="348"/>
      <c r="P587" s="348"/>
      <c r="Q587" s="347"/>
      <c r="R587" s="349">
        <f t="shared" si="83"/>
        <v>0</v>
      </c>
      <c r="S587" s="349">
        <f t="shared" si="76"/>
        <v>0</v>
      </c>
      <c r="T587" s="349">
        <f t="shared" si="77"/>
        <v>0</v>
      </c>
      <c r="U587" s="349">
        <f t="shared" si="78"/>
        <v>0</v>
      </c>
      <c r="V587" s="349">
        <f t="shared" si="79"/>
        <v>0</v>
      </c>
      <c r="W587" s="349">
        <f t="shared" si="80"/>
        <v>0</v>
      </c>
      <c r="X587" s="349">
        <f t="shared" si="81"/>
        <v>0</v>
      </c>
      <c r="Y587" s="349">
        <f t="shared" si="82"/>
        <v>0</v>
      </c>
      <c r="Z587" s="348"/>
      <c r="AA587" s="348"/>
      <c r="AB587" s="348"/>
      <c r="AC587" s="351"/>
      <c r="AD587"/>
      <c r="AE587"/>
      <c r="AF587"/>
    </row>
    <row r="588" spans="1:32" x14ac:dyDescent="0.25">
      <c r="A588" s="348"/>
      <c r="B588" s="350"/>
      <c r="C588" s="350">
        <v>-2.7820634893676375</v>
      </c>
      <c r="D588" s="350"/>
      <c r="E588" s="350">
        <v>0.28554723083987332</v>
      </c>
      <c r="F588" s="350">
        <v>8.2757847922866723E-2</v>
      </c>
      <c r="G588" s="348"/>
      <c r="H588" s="349">
        <f t="shared" si="75"/>
        <v>0</v>
      </c>
      <c r="I588" s="348"/>
      <c r="J588" s="1"/>
      <c r="K588" s="348"/>
      <c r="L588" s="1"/>
      <c r="M588" s="348"/>
      <c r="N588" s="348"/>
      <c r="O588" s="348"/>
      <c r="P588" s="348"/>
      <c r="Q588" s="347"/>
      <c r="R588" s="349">
        <f t="shared" si="83"/>
        <v>0</v>
      </c>
      <c r="S588" s="349">
        <f t="shared" si="76"/>
        <v>0</v>
      </c>
      <c r="T588" s="349">
        <f t="shared" si="77"/>
        <v>0</v>
      </c>
      <c r="U588" s="349">
        <f t="shared" si="78"/>
        <v>0</v>
      </c>
      <c r="V588" s="349">
        <f t="shared" si="79"/>
        <v>0</v>
      </c>
      <c r="W588" s="349">
        <f t="shared" si="80"/>
        <v>0</v>
      </c>
      <c r="X588" s="349">
        <f t="shared" si="81"/>
        <v>0</v>
      </c>
      <c r="Y588" s="349">
        <f t="shared" si="82"/>
        <v>0</v>
      </c>
      <c r="Z588" s="348"/>
      <c r="AA588" s="348"/>
      <c r="AB588" s="348"/>
      <c r="AC588" s="351"/>
      <c r="AD588"/>
      <c r="AE588"/>
      <c r="AF588"/>
    </row>
    <row r="589" spans="1:32" x14ac:dyDescent="0.25">
      <c r="A589" s="348"/>
      <c r="B589" s="350">
        <v>3.952501195585191E-4</v>
      </c>
      <c r="C589" s="350">
        <v>-0.17459905337776874</v>
      </c>
      <c r="D589" s="350">
        <v>1.2949234374891814</v>
      </c>
      <c r="E589" s="350">
        <v>0.30415280742318906</v>
      </c>
      <c r="F589" s="350">
        <v>2.4173314335313102E-2</v>
      </c>
      <c r="G589" s="348"/>
      <c r="H589" s="349">
        <f t="shared" si="75"/>
        <v>0</v>
      </c>
      <c r="I589" s="348"/>
      <c r="J589" s="1"/>
      <c r="K589" s="348"/>
      <c r="L589" s="1"/>
      <c r="M589" s="348"/>
      <c r="N589" s="348"/>
      <c r="O589" s="348"/>
      <c r="P589" s="348"/>
      <c r="Q589" s="347"/>
      <c r="R589" s="349">
        <f t="shared" si="83"/>
        <v>0</v>
      </c>
      <c r="S589" s="349">
        <f t="shared" si="76"/>
        <v>0</v>
      </c>
      <c r="T589" s="349">
        <f t="shared" si="77"/>
        <v>0</v>
      </c>
      <c r="U589" s="349">
        <f t="shared" si="78"/>
        <v>0</v>
      </c>
      <c r="V589" s="349">
        <f t="shared" si="79"/>
        <v>0</v>
      </c>
      <c r="W589" s="349">
        <f t="shared" si="80"/>
        <v>0</v>
      </c>
      <c r="X589" s="349">
        <f t="shared" si="81"/>
        <v>0</v>
      </c>
      <c r="Y589" s="349">
        <f t="shared" si="82"/>
        <v>0</v>
      </c>
      <c r="Z589" s="348"/>
      <c r="AA589" s="348"/>
      <c r="AB589" s="348"/>
      <c r="AC589" s="351"/>
      <c r="AD589"/>
      <c r="AE589"/>
      <c r="AF589"/>
    </row>
    <row r="590" spans="1:32" x14ac:dyDescent="0.25">
      <c r="A590" s="348"/>
      <c r="B590" s="350">
        <v>3.0433420433168016E-3</v>
      </c>
      <c r="C590" s="350">
        <v>2.0806023936774398E-2</v>
      </c>
      <c r="D590" s="350">
        <v>0.99317023305914276</v>
      </c>
      <c r="E590" s="350">
        <v>0.29985263351338864</v>
      </c>
      <c r="F590" s="350">
        <v>4.2328327081470933E-2</v>
      </c>
      <c r="G590" s="348"/>
      <c r="H590" s="349">
        <f t="shared" si="75"/>
        <v>0</v>
      </c>
      <c r="I590" s="348"/>
      <c r="J590" s="1"/>
      <c r="K590" s="348"/>
      <c r="L590" s="1"/>
      <c r="M590" s="348"/>
      <c r="N590" s="348"/>
      <c r="O590" s="348"/>
      <c r="P590" s="348"/>
      <c r="Q590" s="347"/>
      <c r="R590" s="349">
        <f t="shared" si="83"/>
        <v>0</v>
      </c>
      <c r="S590" s="349">
        <f t="shared" si="76"/>
        <v>0</v>
      </c>
      <c r="T590" s="349">
        <f t="shared" si="77"/>
        <v>0</v>
      </c>
      <c r="U590" s="349">
        <f t="shared" si="78"/>
        <v>0</v>
      </c>
      <c r="V590" s="349">
        <f t="shared" si="79"/>
        <v>0</v>
      </c>
      <c r="W590" s="349">
        <f t="shared" si="80"/>
        <v>0</v>
      </c>
      <c r="X590" s="349">
        <f t="shared" si="81"/>
        <v>0</v>
      </c>
      <c r="Y590" s="349">
        <f t="shared" si="82"/>
        <v>0</v>
      </c>
      <c r="Z590" s="348"/>
      <c r="AA590" s="348"/>
      <c r="AB590" s="348"/>
      <c r="AC590" s="351"/>
      <c r="AD590"/>
      <c r="AE590"/>
      <c r="AF590"/>
    </row>
    <row r="591" spans="1:32" x14ac:dyDescent="0.25">
      <c r="A591" s="348"/>
      <c r="B591" s="350">
        <v>1.3961296211227435E-4</v>
      </c>
      <c r="C591" s="350">
        <v>3.7883430361712281E-2</v>
      </c>
      <c r="D591" s="350">
        <v>0.88719940828147381</v>
      </c>
      <c r="E591" s="350">
        <v>0.24440598121035298</v>
      </c>
      <c r="F591" s="350">
        <v>3.5971582552301172E-2</v>
      </c>
      <c r="G591" s="348"/>
      <c r="H591" s="349">
        <f t="shared" si="75"/>
        <v>0</v>
      </c>
      <c r="I591" s="348"/>
      <c r="J591" s="1"/>
      <c r="K591" s="348"/>
      <c r="L591" s="1"/>
      <c r="M591" s="348"/>
      <c r="N591" s="348"/>
      <c r="O591" s="348"/>
      <c r="P591" s="348"/>
      <c r="Q591" s="347"/>
      <c r="R591" s="349">
        <f t="shared" si="83"/>
        <v>0</v>
      </c>
      <c r="S591" s="349">
        <f t="shared" si="76"/>
        <v>0</v>
      </c>
      <c r="T591" s="349">
        <f t="shared" si="77"/>
        <v>0</v>
      </c>
      <c r="U591" s="349">
        <f t="shared" si="78"/>
        <v>0</v>
      </c>
      <c r="V591" s="349">
        <f t="shared" si="79"/>
        <v>0</v>
      </c>
      <c r="W591" s="349">
        <f t="shared" si="80"/>
        <v>0</v>
      </c>
      <c r="X591" s="349">
        <f t="shared" si="81"/>
        <v>0</v>
      </c>
      <c r="Y591" s="349">
        <f t="shared" si="82"/>
        <v>0</v>
      </c>
      <c r="Z591" s="348"/>
      <c r="AA591" s="348"/>
      <c r="AB591" s="348"/>
      <c r="AC591" s="351"/>
      <c r="AD591"/>
      <c r="AE591"/>
      <c r="AF591"/>
    </row>
    <row r="592" spans="1:32" x14ac:dyDescent="0.25">
      <c r="A592" s="348"/>
      <c r="B592" s="350">
        <v>2.2567845507165977E-3</v>
      </c>
      <c r="C592" s="350">
        <v>-2.6402450918160358</v>
      </c>
      <c r="D592" s="350"/>
      <c r="E592" s="350">
        <v>0.45507205672069839</v>
      </c>
      <c r="F592" s="350">
        <v>5.4476832537379088E-2</v>
      </c>
      <c r="G592" s="348"/>
      <c r="H592" s="349">
        <f t="shared" si="75"/>
        <v>0</v>
      </c>
      <c r="I592" s="348"/>
      <c r="J592" s="1"/>
      <c r="K592" s="348"/>
      <c r="L592" s="1"/>
      <c r="M592" s="348"/>
      <c r="N592" s="348"/>
      <c r="O592" s="348"/>
      <c r="P592" s="348"/>
      <c r="Q592" s="347"/>
      <c r="R592" s="349">
        <f t="shared" si="83"/>
        <v>0</v>
      </c>
      <c r="S592" s="349">
        <f t="shared" si="76"/>
        <v>0</v>
      </c>
      <c r="T592" s="349">
        <f t="shared" si="77"/>
        <v>0</v>
      </c>
      <c r="U592" s="349">
        <f t="shared" si="78"/>
        <v>0</v>
      </c>
      <c r="V592" s="349">
        <f t="shared" si="79"/>
        <v>0</v>
      </c>
      <c r="W592" s="349">
        <f t="shared" si="80"/>
        <v>0</v>
      </c>
      <c r="X592" s="349">
        <f t="shared" si="81"/>
        <v>0</v>
      </c>
      <c r="Y592" s="349">
        <f t="shared" si="82"/>
        <v>0</v>
      </c>
      <c r="Z592" s="348"/>
      <c r="AA592" s="348"/>
      <c r="AB592" s="348"/>
      <c r="AC592"/>
      <c r="AD592"/>
      <c r="AE592"/>
      <c r="AF592"/>
    </row>
    <row r="593" spans="1:32" x14ac:dyDescent="0.25">
      <c r="A593" s="348"/>
      <c r="B593" s="350">
        <v>6.9590378163624487E-4</v>
      </c>
      <c r="C593" s="350">
        <v>4.0665023919397851E-2</v>
      </c>
      <c r="D593" s="350">
        <v>0.92874949620337544</v>
      </c>
      <c r="E593" s="350">
        <v>0.25331610250930808</v>
      </c>
      <c r="F593" s="350">
        <v>3.7386655396274004E-2</v>
      </c>
      <c r="G593" s="348"/>
      <c r="H593" s="349">
        <f t="shared" si="75"/>
        <v>0</v>
      </c>
      <c r="I593" s="348"/>
      <c r="J593" s="1"/>
      <c r="K593" s="348"/>
      <c r="L593" s="1"/>
      <c r="M593" s="348"/>
      <c r="N593" s="348"/>
      <c r="O593" s="348"/>
      <c r="P593" s="348"/>
      <c r="Q593" s="347"/>
      <c r="R593" s="349">
        <f t="shared" si="83"/>
        <v>0</v>
      </c>
      <c r="S593" s="349">
        <f t="shared" si="76"/>
        <v>0</v>
      </c>
      <c r="T593" s="349">
        <f t="shared" si="77"/>
        <v>0</v>
      </c>
      <c r="U593" s="349">
        <f t="shared" si="78"/>
        <v>0</v>
      </c>
      <c r="V593" s="349">
        <f t="shared" si="79"/>
        <v>0</v>
      </c>
      <c r="W593" s="349">
        <f t="shared" si="80"/>
        <v>0</v>
      </c>
      <c r="X593" s="349">
        <f t="shared" si="81"/>
        <v>0</v>
      </c>
      <c r="Y593" s="349">
        <f t="shared" si="82"/>
        <v>0</v>
      </c>
      <c r="Z593" s="348"/>
      <c r="AA593" s="348"/>
      <c r="AB593" s="348"/>
      <c r="AC593"/>
      <c r="AD593"/>
      <c r="AE593"/>
      <c r="AF593"/>
    </row>
    <row r="594" spans="1:32" x14ac:dyDescent="0.25">
      <c r="A594" s="348"/>
      <c r="B594" s="350"/>
      <c r="C594" s="350">
        <v>2.6283802993710154E-2</v>
      </c>
      <c r="D594" s="350">
        <v>0.88832158320863741</v>
      </c>
      <c r="E594" s="350">
        <v>0.23893440573858893</v>
      </c>
      <c r="F594" s="350">
        <v>3.677443168921922E-2</v>
      </c>
      <c r="G594" s="348"/>
      <c r="H594" s="349">
        <f t="shared" si="75"/>
        <v>0</v>
      </c>
      <c r="I594" s="348"/>
      <c r="J594" s="1"/>
      <c r="K594" s="348"/>
      <c r="L594" s="1"/>
      <c r="M594" s="348"/>
      <c r="N594" s="348"/>
      <c r="O594" s="348"/>
      <c r="P594" s="348"/>
      <c r="Q594" s="347"/>
      <c r="R594" s="349">
        <f t="shared" si="83"/>
        <v>0</v>
      </c>
      <c r="S594" s="349">
        <f t="shared" si="76"/>
        <v>0</v>
      </c>
      <c r="T594" s="349">
        <f t="shared" si="77"/>
        <v>0</v>
      </c>
      <c r="U594" s="349">
        <f t="shared" si="78"/>
        <v>0</v>
      </c>
      <c r="V594" s="349">
        <f t="shared" si="79"/>
        <v>0</v>
      </c>
      <c r="W594" s="349">
        <f t="shared" si="80"/>
        <v>0</v>
      </c>
      <c r="X594" s="349">
        <f t="shared" si="81"/>
        <v>0</v>
      </c>
      <c r="Y594" s="349">
        <f t="shared" si="82"/>
        <v>0</v>
      </c>
      <c r="Z594" s="348"/>
      <c r="AA594" s="348"/>
      <c r="AB594" s="348"/>
      <c r="AC594" s="351"/>
      <c r="AD594"/>
      <c r="AE594"/>
      <c r="AF594"/>
    </row>
    <row r="595" spans="1:32" x14ac:dyDescent="0.25">
      <c r="A595" s="348"/>
      <c r="B595" s="350">
        <v>4.3210563205081653E-4</v>
      </c>
      <c r="C595" s="350">
        <v>4.0612022093129342E-2</v>
      </c>
      <c r="D595" s="350">
        <v>0.92010975658945249</v>
      </c>
      <c r="E595" s="350">
        <v>0.24829345631952815</v>
      </c>
      <c r="F595" s="350">
        <v>3.6697881233354976E-2</v>
      </c>
      <c r="G595" s="348"/>
      <c r="H595" s="349">
        <f t="shared" si="75"/>
        <v>0</v>
      </c>
      <c r="I595" s="348"/>
      <c r="J595" s="1"/>
      <c r="K595" s="348"/>
      <c r="L595" s="1"/>
      <c r="M595" s="348"/>
      <c r="N595" s="348"/>
      <c r="O595" s="348"/>
      <c r="P595" s="348"/>
      <c r="Q595" s="347"/>
      <c r="R595" s="349">
        <f t="shared" si="83"/>
        <v>0</v>
      </c>
      <c r="S595" s="349">
        <f t="shared" si="76"/>
        <v>0</v>
      </c>
      <c r="T595" s="349">
        <f t="shared" si="77"/>
        <v>0</v>
      </c>
      <c r="U595" s="349">
        <f t="shared" si="78"/>
        <v>0</v>
      </c>
      <c r="V595" s="349">
        <f t="shared" si="79"/>
        <v>0</v>
      </c>
      <c r="W595" s="349">
        <f t="shared" si="80"/>
        <v>0</v>
      </c>
      <c r="X595" s="349">
        <f t="shared" si="81"/>
        <v>0</v>
      </c>
      <c r="Y595" s="349">
        <f t="shared" si="82"/>
        <v>0</v>
      </c>
      <c r="Z595" s="348"/>
      <c r="AA595" s="348"/>
      <c r="AB595" s="348"/>
      <c r="AC595" s="351"/>
      <c r="AD595"/>
      <c r="AE595"/>
      <c r="AF595"/>
    </row>
    <row r="596" spans="1:32" x14ac:dyDescent="0.25">
      <c r="A596" s="348"/>
      <c r="B596" s="350"/>
      <c r="C596" s="350">
        <v>-0.16084410759901618</v>
      </c>
      <c r="D596" s="350">
        <v>1.2660388927529185</v>
      </c>
      <c r="E596" s="350">
        <v>0.28173622271197368</v>
      </c>
      <c r="F596" s="350">
        <v>2.6682129626733029E-2</v>
      </c>
      <c r="G596" s="348"/>
      <c r="H596" s="349">
        <f t="shared" si="75"/>
        <v>0</v>
      </c>
      <c r="I596" s="348"/>
      <c r="J596" s="1"/>
      <c r="K596" s="348"/>
      <c r="L596" s="1"/>
      <c r="M596" s="348"/>
      <c r="N596" s="348"/>
      <c r="O596" s="348"/>
      <c r="P596" s="348"/>
      <c r="Q596" s="347"/>
      <c r="R596" s="349">
        <f t="shared" si="83"/>
        <v>0</v>
      </c>
      <c r="S596" s="349">
        <f t="shared" si="76"/>
        <v>0</v>
      </c>
      <c r="T596" s="349">
        <f t="shared" si="77"/>
        <v>0</v>
      </c>
      <c r="U596" s="349">
        <f t="shared" si="78"/>
        <v>0</v>
      </c>
      <c r="V596" s="349">
        <f t="shared" si="79"/>
        <v>0</v>
      </c>
      <c r="W596" s="349">
        <f t="shared" si="80"/>
        <v>0</v>
      </c>
      <c r="X596" s="349">
        <f t="shared" si="81"/>
        <v>0</v>
      </c>
      <c r="Y596" s="349">
        <f t="shared" si="82"/>
        <v>0</v>
      </c>
      <c r="Z596" s="348"/>
      <c r="AA596" s="348"/>
      <c r="AB596" s="348"/>
      <c r="AC596" s="351"/>
      <c r="AD596"/>
      <c r="AE596"/>
      <c r="AF596"/>
    </row>
    <row r="597" spans="1:32" x14ac:dyDescent="0.25">
      <c r="A597" s="348"/>
      <c r="B597" s="350">
        <v>6.2414147904270658E-4</v>
      </c>
      <c r="C597" s="350">
        <v>3.9630337061471267E-2</v>
      </c>
      <c r="D597" s="350">
        <v>1.0022874711325669</v>
      </c>
      <c r="E597" s="350">
        <v>0.25724481434916624</v>
      </c>
      <c r="F597" s="350">
        <v>3.5128965654341586E-2</v>
      </c>
      <c r="G597" s="348"/>
      <c r="H597" s="349">
        <f t="shared" si="75"/>
        <v>0</v>
      </c>
      <c r="I597" s="348"/>
      <c r="J597" s="1"/>
      <c r="K597" s="348"/>
      <c r="L597" s="1"/>
      <c r="M597" s="348"/>
      <c r="N597" s="348"/>
      <c r="O597" s="348"/>
      <c r="P597" s="348"/>
      <c r="Q597" s="347"/>
      <c r="R597" s="349">
        <f t="shared" si="83"/>
        <v>0</v>
      </c>
      <c r="S597" s="349">
        <f t="shared" si="76"/>
        <v>0</v>
      </c>
      <c r="T597" s="349">
        <f t="shared" si="77"/>
        <v>0</v>
      </c>
      <c r="U597" s="349">
        <f t="shared" si="78"/>
        <v>0</v>
      </c>
      <c r="V597" s="349">
        <f t="shared" si="79"/>
        <v>0</v>
      </c>
      <c r="W597" s="349">
        <f t="shared" si="80"/>
        <v>0</v>
      </c>
      <c r="X597" s="349">
        <f t="shared" si="81"/>
        <v>0</v>
      </c>
      <c r="Y597" s="349">
        <f t="shared" si="82"/>
        <v>0</v>
      </c>
      <c r="Z597" s="348"/>
      <c r="AA597" s="348"/>
      <c r="AB597" s="348"/>
      <c r="AC597" s="351"/>
      <c r="AD597"/>
      <c r="AE597"/>
      <c r="AF597"/>
    </row>
    <row r="598" spans="1:32" x14ac:dyDescent="0.25">
      <c r="A598" s="348"/>
      <c r="B598" s="350">
        <v>7.0666548044192364E-4</v>
      </c>
      <c r="C598" s="350">
        <v>4.0879762642897152E-2</v>
      </c>
      <c r="D598" s="350">
        <v>0.99442710088555442</v>
      </c>
      <c r="E598" s="350">
        <v>0.25755809091696907</v>
      </c>
      <c r="F598" s="350">
        <v>3.567171034314795E-2</v>
      </c>
      <c r="G598" s="348"/>
      <c r="H598" s="349">
        <f t="shared" si="75"/>
        <v>0</v>
      </c>
      <c r="I598" s="348"/>
      <c r="J598" s="1"/>
      <c r="K598" s="348"/>
      <c r="L598" s="1"/>
      <c r="M598" s="348"/>
      <c r="N598" s="348"/>
      <c r="O598" s="348"/>
      <c r="P598" s="348"/>
      <c r="Q598" s="347"/>
      <c r="R598" s="349">
        <f t="shared" si="83"/>
        <v>0</v>
      </c>
      <c r="S598" s="349">
        <f t="shared" si="76"/>
        <v>0</v>
      </c>
      <c r="T598" s="349">
        <f t="shared" si="77"/>
        <v>0</v>
      </c>
      <c r="U598" s="349">
        <f t="shared" si="78"/>
        <v>0</v>
      </c>
      <c r="V598" s="349">
        <f t="shared" si="79"/>
        <v>0</v>
      </c>
      <c r="W598" s="349">
        <f t="shared" si="80"/>
        <v>0</v>
      </c>
      <c r="X598" s="349">
        <f t="shared" si="81"/>
        <v>0</v>
      </c>
      <c r="Y598" s="349">
        <f t="shared" si="82"/>
        <v>0</v>
      </c>
      <c r="Z598" s="348"/>
      <c r="AA598" s="348"/>
      <c r="AB598" s="348"/>
      <c r="AC598" s="351"/>
      <c r="AD598"/>
      <c r="AE598"/>
      <c r="AF598"/>
    </row>
    <row r="599" spans="1:32" x14ac:dyDescent="0.25">
      <c r="A599" s="348"/>
      <c r="B599" s="350">
        <v>1.4121231537515621E-4</v>
      </c>
      <c r="C599" s="350">
        <v>2.9788613244377916E-2</v>
      </c>
      <c r="D599" s="350">
        <v>0.88894286905180719</v>
      </c>
      <c r="E599" s="350">
        <v>0.24107458995795847</v>
      </c>
      <c r="F599" s="350">
        <v>3.721581936823283E-2</v>
      </c>
      <c r="G599" s="348"/>
      <c r="H599" s="349">
        <f t="shared" si="75"/>
        <v>0</v>
      </c>
      <c r="I599" s="348"/>
      <c r="J599" s="1"/>
      <c r="K599" s="348"/>
      <c r="L599" s="1"/>
      <c r="M599" s="348"/>
      <c r="N599" s="348"/>
      <c r="O599" s="348"/>
      <c r="P599" s="348"/>
      <c r="Q599" s="347"/>
      <c r="R599" s="349">
        <f t="shared" si="83"/>
        <v>0</v>
      </c>
      <c r="S599" s="349">
        <f t="shared" si="76"/>
        <v>0</v>
      </c>
      <c r="T599" s="349">
        <f t="shared" si="77"/>
        <v>0</v>
      </c>
      <c r="U599" s="349">
        <f t="shared" si="78"/>
        <v>0</v>
      </c>
      <c r="V599" s="349">
        <f t="shared" si="79"/>
        <v>0</v>
      </c>
      <c r="W599" s="349">
        <f t="shared" si="80"/>
        <v>0</v>
      </c>
      <c r="X599" s="349">
        <f t="shared" si="81"/>
        <v>0</v>
      </c>
      <c r="Y599" s="349">
        <f t="shared" si="82"/>
        <v>0</v>
      </c>
      <c r="Z599" s="348"/>
      <c r="AA599" s="348"/>
      <c r="AB599" s="348"/>
      <c r="AC599" s="351"/>
      <c r="AD599"/>
      <c r="AE599"/>
      <c r="AF599"/>
    </row>
    <row r="600" spans="1:32" x14ac:dyDescent="0.25">
      <c r="A600" s="348"/>
      <c r="B600" s="350"/>
      <c r="C600" s="350">
        <v>-3.3886268964599606E-3</v>
      </c>
      <c r="D600" s="350">
        <v>1.2769971152385744</v>
      </c>
      <c r="E600" s="350">
        <v>0.32392131148065129</v>
      </c>
      <c r="F600" s="350">
        <v>9.7015685309089078E-3</v>
      </c>
      <c r="G600" s="348"/>
      <c r="H600" s="349">
        <f t="shared" si="75"/>
        <v>0</v>
      </c>
      <c r="I600" s="348"/>
      <c r="J600" s="1"/>
      <c r="K600" s="348"/>
      <c r="L600" s="1"/>
      <c r="M600" s="348"/>
      <c r="N600" s="348"/>
      <c r="O600" s="348"/>
      <c r="P600" s="348"/>
      <c r="Q600" s="347"/>
      <c r="R600" s="349">
        <f t="shared" si="83"/>
        <v>0</v>
      </c>
      <c r="S600" s="349">
        <f t="shared" si="76"/>
        <v>0</v>
      </c>
      <c r="T600" s="349">
        <f t="shared" si="77"/>
        <v>0</v>
      </c>
      <c r="U600" s="349">
        <f t="shared" si="78"/>
        <v>0</v>
      </c>
      <c r="V600" s="349">
        <f t="shared" si="79"/>
        <v>0</v>
      </c>
      <c r="W600" s="349">
        <f t="shared" si="80"/>
        <v>0</v>
      </c>
      <c r="X600" s="349">
        <f t="shared" si="81"/>
        <v>0</v>
      </c>
      <c r="Y600" s="349">
        <f t="shared" si="82"/>
        <v>0</v>
      </c>
      <c r="Z600" s="348"/>
      <c r="AA600" s="348"/>
      <c r="AB600" s="348"/>
      <c r="AC600" s="351"/>
      <c r="AD600"/>
      <c r="AE600"/>
      <c r="AF600"/>
    </row>
    <row r="601" spans="1:32" x14ac:dyDescent="0.25">
      <c r="A601" s="348"/>
      <c r="B601" s="350">
        <v>7.0666547147305405E-4</v>
      </c>
      <c r="C601" s="350">
        <v>4.0879762601549213E-2</v>
      </c>
      <c r="D601" s="350">
        <v>0.99442709848019539</v>
      </c>
      <c r="E601" s="350">
        <v>0.25755809067215835</v>
      </c>
      <c r="F601" s="350">
        <v>3.5671710374497352E-2</v>
      </c>
      <c r="G601" s="348"/>
      <c r="H601" s="349">
        <f t="shared" si="75"/>
        <v>0</v>
      </c>
      <c r="I601" s="348"/>
      <c r="J601" s="1"/>
      <c r="K601" s="348"/>
      <c r="L601" s="1"/>
      <c r="M601" s="348"/>
      <c r="N601" s="348"/>
      <c r="O601" s="348"/>
      <c r="P601" s="348"/>
      <c r="Q601" s="347"/>
      <c r="R601" s="349">
        <f t="shared" si="83"/>
        <v>0</v>
      </c>
      <c r="S601" s="349">
        <f t="shared" si="76"/>
        <v>0</v>
      </c>
      <c r="T601" s="349">
        <f t="shared" si="77"/>
        <v>0</v>
      </c>
      <c r="U601" s="349">
        <f t="shared" si="78"/>
        <v>0</v>
      </c>
      <c r="V601" s="349">
        <f t="shared" si="79"/>
        <v>0</v>
      </c>
      <c r="W601" s="349">
        <f t="shared" si="80"/>
        <v>0</v>
      </c>
      <c r="X601" s="349">
        <f t="shared" si="81"/>
        <v>0</v>
      </c>
      <c r="Y601" s="349">
        <f t="shared" si="82"/>
        <v>0</v>
      </c>
      <c r="Z601" s="348"/>
      <c r="AA601" s="348"/>
      <c r="AB601" s="348"/>
      <c r="AC601" s="351"/>
      <c r="AD601"/>
      <c r="AE601"/>
      <c r="AF601"/>
    </row>
    <row r="602" spans="1:32" x14ac:dyDescent="0.25">
      <c r="A602" s="348"/>
      <c r="B602" s="350">
        <v>2.3922019255584984E-3</v>
      </c>
      <c r="C602" s="350">
        <v>-1.0537990253514464</v>
      </c>
      <c r="D602" s="350"/>
      <c r="E602" s="350">
        <v>0.2438602183902201</v>
      </c>
      <c r="F602" s="350">
        <v>8.1095993038421382E-2</v>
      </c>
      <c r="G602" s="348"/>
      <c r="H602" s="349">
        <f t="shared" si="75"/>
        <v>0</v>
      </c>
      <c r="I602" s="348"/>
      <c r="J602" s="1"/>
      <c r="K602" s="348"/>
      <c r="L602" s="1"/>
      <c r="M602" s="348"/>
      <c r="N602" s="348"/>
      <c r="O602" s="348"/>
      <c r="P602" s="348"/>
      <c r="Q602" s="347"/>
      <c r="R602" s="349">
        <f t="shared" si="83"/>
        <v>0</v>
      </c>
      <c r="S602" s="349">
        <f t="shared" si="76"/>
        <v>0</v>
      </c>
      <c r="T602" s="349">
        <f t="shared" si="77"/>
        <v>0</v>
      </c>
      <c r="U602" s="349">
        <f t="shared" si="78"/>
        <v>0</v>
      </c>
      <c r="V602" s="349">
        <f t="shared" si="79"/>
        <v>0</v>
      </c>
      <c r="W602" s="349">
        <f t="shared" si="80"/>
        <v>0</v>
      </c>
      <c r="X602" s="349">
        <f t="shared" si="81"/>
        <v>0</v>
      </c>
      <c r="Y602" s="349">
        <f t="shared" si="82"/>
        <v>0</v>
      </c>
      <c r="Z602" s="348"/>
      <c r="AA602" s="348"/>
      <c r="AB602" s="348"/>
      <c r="AC602" s="351"/>
      <c r="AD602"/>
      <c r="AE602"/>
      <c r="AF602"/>
    </row>
    <row r="603" spans="1:32" x14ac:dyDescent="0.25">
      <c r="A603" s="348"/>
      <c r="B603" s="350">
        <v>6.2414147904275028E-4</v>
      </c>
      <c r="C603" s="350">
        <v>3.9630337061480524E-2</v>
      </c>
      <c r="D603" s="350">
        <v>1.0022874711326053</v>
      </c>
      <c r="E603" s="350">
        <v>0.25724481434916741</v>
      </c>
      <c r="F603" s="350">
        <v>3.5128965654340739E-2</v>
      </c>
      <c r="G603" s="348"/>
      <c r="H603" s="349">
        <f t="shared" si="75"/>
        <v>0</v>
      </c>
      <c r="I603" s="348"/>
      <c r="J603" s="1"/>
      <c r="K603" s="348"/>
      <c r="L603" s="1"/>
      <c r="M603" s="348"/>
      <c r="N603" s="348"/>
      <c r="O603" s="348"/>
      <c r="P603" s="348"/>
      <c r="Q603" s="347"/>
      <c r="R603" s="349">
        <f t="shared" si="83"/>
        <v>0</v>
      </c>
      <c r="S603" s="349">
        <f t="shared" si="76"/>
        <v>0</v>
      </c>
      <c r="T603" s="349">
        <f t="shared" si="77"/>
        <v>0</v>
      </c>
      <c r="U603" s="349">
        <f t="shared" si="78"/>
        <v>0</v>
      </c>
      <c r="V603" s="349">
        <f t="shared" si="79"/>
        <v>0</v>
      </c>
      <c r="W603" s="349">
        <f t="shared" si="80"/>
        <v>0</v>
      </c>
      <c r="X603" s="349">
        <f t="shared" si="81"/>
        <v>0</v>
      </c>
      <c r="Y603" s="349">
        <f t="shared" si="82"/>
        <v>0</v>
      </c>
      <c r="Z603" s="348"/>
      <c r="AA603" s="348"/>
      <c r="AB603" s="348"/>
      <c r="AC603" s="351"/>
      <c r="AD603"/>
      <c r="AE603"/>
      <c r="AF603"/>
    </row>
    <row r="604" spans="1:32" x14ac:dyDescent="0.25">
      <c r="A604" s="348"/>
      <c r="B604" s="350">
        <v>6.8004560327814911E-4</v>
      </c>
      <c r="C604" s="350">
        <v>4.0524184783009301E-2</v>
      </c>
      <c r="D604" s="350">
        <v>0.91783555364725822</v>
      </c>
      <c r="E604" s="350">
        <v>0.25258206333974709</v>
      </c>
      <c r="F604" s="350">
        <v>3.75770720325923E-2</v>
      </c>
      <c r="G604" s="348"/>
      <c r="H604" s="349">
        <f t="shared" si="75"/>
        <v>0</v>
      </c>
      <c r="I604" s="348"/>
      <c r="J604" s="1"/>
      <c r="K604" s="348"/>
      <c r="L604" s="1"/>
      <c r="M604" s="348"/>
      <c r="N604" s="348"/>
      <c r="O604" s="348"/>
      <c r="P604" s="348"/>
      <c r="Q604" s="347"/>
      <c r="R604" s="349">
        <f t="shared" si="83"/>
        <v>0</v>
      </c>
      <c r="S604" s="349">
        <f t="shared" si="76"/>
        <v>0</v>
      </c>
      <c r="T604" s="349">
        <f t="shared" si="77"/>
        <v>0</v>
      </c>
      <c r="U604" s="349">
        <f t="shared" si="78"/>
        <v>0</v>
      </c>
      <c r="V604" s="349">
        <f t="shared" si="79"/>
        <v>0</v>
      </c>
      <c r="W604" s="349">
        <f t="shared" si="80"/>
        <v>0</v>
      </c>
      <c r="X604" s="349">
        <f t="shared" si="81"/>
        <v>0</v>
      </c>
      <c r="Y604" s="349">
        <f t="shared" si="82"/>
        <v>0</v>
      </c>
      <c r="Z604" s="348"/>
      <c r="AA604" s="348"/>
      <c r="AB604" s="348"/>
      <c r="AC604" s="351"/>
      <c r="AD604"/>
      <c r="AE604"/>
      <c r="AF604"/>
    </row>
    <row r="605" spans="1:32" x14ac:dyDescent="0.25">
      <c r="A605" s="348"/>
      <c r="B605" s="350"/>
      <c r="C605" s="350">
        <v>2.9540545718382594E-2</v>
      </c>
      <c r="D605" s="350">
        <v>0.5869384181955718</v>
      </c>
      <c r="E605" s="350">
        <v>0.23476392692061901</v>
      </c>
      <c r="F605" s="350">
        <v>4.0512745571261249E-2</v>
      </c>
      <c r="G605" s="348"/>
      <c r="H605" s="349">
        <f t="shared" si="75"/>
        <v>0</v>
      </c>
      <c r="I605" s="348"/>
      <c r="J605" s="1"/>
      <c r="K605" s="348"/>
      <c r="L605" s="1"/>
      <c r="M605" s="348"/>
      <c r="N605" s="348"/>
      <c r="O605" s="348"/>
      <c r="P605" s="348"/>
      <c r="Q605" s="347"/>
      <c r="R605" s="349">
        <f t="shared" si="83"/>
        <v>0</v>
      </c>
      <c r="S605" s="349">
        <f t="shared" si="76"/>
        <v>0</v>
      </c>
      <c r="T605" s="349">
        <f t="shared" si="77"/>
        <v>0</v>
      </c>
      <c r="U605" s="349">
        <f t="shared" si="78"/>
        <v>0</v>
      </c>
      <c r="V605" s="349">
        <f t="shared" si="79"/>
        <v>0</v>
      </c>
      <c r="W605" s="349">
        <f t="shared" si="80"/>
        <v>0</v>
      </c>
      <c r="X605" s="349">
        <f t="shared" si="81"/>
        <v>0</v>
      </c>
      <c r="Y605" s="349">
        <f t="shared" si="82"/>
        <v>0</v>
      </c>
      <c r="Z605" s="348"/>
      <c r="AA605" s="348"/>
      <c r="AB605" s="348"/>
      <c r="AC605" s="351"/>
      <c r="AD605"/>
      <c r="AE605"/>
      <c r="AF605"/>
    </row>
    <row r="606" spans="1:32" x14ac:dyDescent="0.25">
      <c r="A606" s="348"/>
      <c r="B606" s="350"/>
      <c r="C606" s="350">
        <v>1.5331489144312178E-3</v>
      </c>
      <c r="D606" s="350">
        <v>1.2357586080760412</v>
      </c>
      <c r="E606" s="350">
        <v>0.289645170071679</v>
      </c>
      <c r="F606" s="350">
        <v>2.0551090845554582E-2</v>
      </c>
      <c r="G606" s="348"/>
      <c r="H606" s="349">
        <f t="shared" si="75"/>
        <v>0</v>
      </c>
      <c r="I606" s="348"/>
      <c r="J606" s="1"/>
      <c r="K606" s="348"/>
      <c r="L606" s="1"/>
      <c r="M606" s="348"/>
      <c r="N606" s="348"/>
      <c r="O606" s="348"/>
      <c r="P606" s="348"/>
      <c r="Q606" s="347"/>
      <c r="R606" s="349">
        <f t="shared" si="83"/>
        <v>0</v>
      </c>
      <c r="S606" s="349">
        <f t="shared" si="76"/>
        <v>0</v>
      </c>
      <c r="T606" s="349">
        <f t="shared" si="77"/>
        <v>0</v>
      </c>
      <c r="U606" s="349">
        <f t="shared" si="78"/>
        <v>0</v>
      </c>
      <c r="V606" s="349">
        <f t="shared" si="79"/>
        <v>0</v>
      </c>
      <c r="W606" s="349">
        <f t="shared" si="80"/>
        <v>0</v>
      </c>
      <c r="X606" s="349">
        <f t="shared" si="81"/>
        <v>0</v>
      </c>
      <c r="Y606" s="349">
        <f t="shared" si="82"/>
        <v>0</v>
      </c>
      <c r="Z606" s="348"/>
      <c r="AA606" s="348"/>
      <c r="AB606" s="348"/>
      <c r="AC606" s="351"/>
      <c r="AD606"/>
      <c r="AE606"/>
      <c r="AF606"/>
    </row>
    <row r="607" spans="1:32" x14ac:dyDescent="0.25">
      <c r="A607" s="348"/>
      <c r="B607" s="350">
        <v>5.8137914094789857E-4</v>
      </c>
      <c r="C607" s="350">
        <v>4.0043546890917776E-2</v>
      </c>
      <c r="D607" s="350">
        <v>0.89114452366094066</v>
      </c>
      <c r="E607" s="350">
        <v>0.24985727708724459</v>
      </c>
      <c r="F607" s="350">
        <v>3.7832532345422762E-2</v>
      </c>
      <c r="G607" s="348"/>
      <c r="H607" s="349">
        <f t="shared" si="75"/>
        <v>0</v>
      </c>
      <c r="I607" s="348"/>
      <c r="J607" s="1"/>
      <c r="K607" s="348"/>
      <c r="L607" s="1"/>
      <c r="M607" s="348"/>
      <c r="N607" s="348"/>
      <c r="O607" s="348"/>
      <c r="P607" s="348"/>
      <c r="Q607" s="347"/>
      <c r="R607" s="349">
        <f t="shared" si="83"/>
        <v>0</v>
      </c>
      <c r="S607" s="349">
        <f t="shared" si="76"/>
        <v>0</v>
      </c>
      <c r="T607" s="349">
        <f t="shared" si="77"/>
        <v>0</v>
      </c>
      <c r="U607" s="349">
        <f t="shared" si="78"/>
        <v>0</v>
      </c>
      <c r="V607" s="349">
        <f t="shared" si="79"/>
        <v>0</v>
      </c>
      <c r="W607" s="349">
        <f t="shared" si="80"/>
        <v>0</v>
      </c>
      <c r="X607" s="349">
        <f t="shared" si="81"/>
        <v>0</v>
      </c>
      <c r="Y607" s="349">
        <f t="shared" si="82"/>
        <v>0</v>
      </c>
      <c r="Z607" s="348"/>
      <c r="AA607" s="348"/>
      <c r="AB607" s="348"/>
      <c r="AC607" s="351"/>
      <c r="AD607"/>
      <c r="AE607"/>
      <c r="AF607"/>
    </row>
    <row r="608" spans="1:32" x14ac:dyDescent="0.25">
      <c r="A608" s="348"/>
      <c r="B608" s="350">
        <v>7.1790996457812991E-4</v>
      </c>
      <c r="C608" s="350">
        <v>4.0978945022843445E-2</v>
      </c>
      <c r="D608" s="350">
        <v>0.94182411210447758</v>
      </c>
      <c r="E608" s="350">
        <v>0.25434135134958386</v>
      </c>
      <c r="F608" s="350">
        <v>3.7134805087596652E-2</v>
      </c>
      <c r="G608" s="348"/>
      <c r="H608" s="349">
        <f t="shared" si="75"/>
        <v>0</v>
      </c>
      <c r="I608" s="348"/>
      <c r="J608" s="1"/>
      <c r="K608" s="348"/>
      <c r="L608" s="1"/>
      <c r="M608" s="348"/>
      <c r="N608" s="348"/>
      <c r="O608" s="348"/>
      <c r="P608" s="348"/>
      <c r="Q608" s="347"/>
      <c r="R608" s="349">
        <f t="shared" si="83"/>
        <v>0</v>
      </c>
      <c r="S608" s="349">
        <f t="shared" si="76"/>
        <v>0</v>
      </c>
      <c r="T608" s="349">
        <f t="shared" si="77"/>
        <v>0</v>
      </c>
      <c r="U608" s="349">
        <f t="shared" si="78"/>
        <v>0</v>
      </c>
      <c r="V608" s="349">
        <f t="shared" si="79"/>
        <v>0</v>
      </c>
      <c r="W608" s="349">
        <f t="shared" si="80"/>
        <v>0</v>
      </c>
      <c r="X608" s="349">
        <f t="shared" si="81"/>
        <v>0</v>
      </c>
      <c r="Y608" s="349">
        <f t="shared" si="82"/>
        <v>0</v>
      </c>
      <c r="Z608" s="348"/>
      <c r="AA608" s="348"/>
      <c r="AB608" s="348"/>
      <c r="AC608" s="351"/>
      <c r="AD608"/>
      <c r="AE608"/>
      <c r="AF608"/>
    </row>
    <row r="609" spans="1:32" x14ac:dyDescent="0.25">
      <c r="A609" s="348"/>
      <c r="B609" s="350"/>
      <c r="C609" s="350">
        <v>-0.65266290693770623</v>
      </c>
      <c r="D609" s="350">
        <v>1.415019028852087</v>
      </c>
      <c r="E609" s="350">
        <v>0.39885029174388464</v>
      </c>
      <c r="F609" s="350"/>
      <c r="G609" s="348"/>
      <c r="H609" s="349">
        <f t="shared" si="75"/>
        <v>0</v>
      </c>
      <c r="I609" s="348"/>
      <c r="J609" s="1"/>
      <c r="K609" s="348"/>
      <c r="L609" s="1"/>
      <c r="M609" s="348"/>
      <c r="N609" s="348"/>
      <c r="O609" s="348"/>
      <c r="P609" s="348"/>
      <c r="Q609" s="347"/>
      <c r="R609" s="349">
        <f t="shared" si="83"/>
        <v>0</v>
      </c>
      <c r="S609" s="349">
        <f t="shared" si="76"/>
        <v>0</v>
      </c>
      <c r="T609" s="349">
        <f t="shared" si="77"/>
        <v>0</v>
      </c>
      <c r="U609" s="349">
        <f t="shared" si="78"/>
        <v>0</v>
      </c>
      <c r="V609" s="349">
        <f t="shared" si="79"/>
        <v>0</v>
      </c>
      <c r="W609" s="349">
        <f t="shared" si="80"/>
        <v>0</v>
      </c>
      <c r="X609" s="349">
        <f t="shared" si="81"/>
        <v>0</v>
      </c>
      <c r="Y609" s="349">
        <f t="shared" si="82"/>
        <v>0</v>
      </c>
      <c r="Z609" s="348"/>
      <c r="AA609" s="348"/>
      <c r="AB609" s="348"/>
      <c r="AC609" s="351"/>
      <c r="AD609"/>
      <c r="AE609"/>
      <c r="AF609"/>
    </row>
    <row r="610" spans="1:32" x14ac:dyDescent="0.25">
      <c r="A610" s="348"/>
      <c r="B610" s="350"/>
      <c r="C610" s="350">
        <v>3.8661045092146656E-2</v>
      </c>
      <c r="D610" s="350">
        <v>0.99786936686449468</v>
      </c>
      <c r="E610" s="350">
        <v>0.26456508834874715</v>
      </c>
      <c r="F610" s="350">
        <v>2.7847084438676225E-2</v>
      </c>
      <c r="G610" s="348"/>
      <c r="H610" s="349">
        <f t="shared" si="75"/>
        <v>0</v>
      </c>
      <c r="I610" s="348"/>
      <c r="J610" s="1"/>
      <c r="K610" s="348"/>
      <c r="L610" s="1"/>
      <c r="M610" s="348"/>
      <c r="N610" s="348"/>
      <c r="O610" s="348"/>
      <c r="P610" s="348"/>
      <c r="Q610" s="347"/>
      <c r="R610" s="349">
        <f t="shared" si="83"/>
        <v>0</v>
      </c>
      <c r="S610" s="349">
        <f t="shared" si="76"/>
        <v>0</v>
      </c>
      <c r="T610" s="349">
        <f t="shared" si="77"/>
        <v>0</v>
      </c>
      <c r="U610" s="349">
        <f t="shared" si="78"/>
        <v>0</v>
      </c>
      <c r="V610" s="349">
        <f t="shared" si="79"/>
        <v>0</v>
      </c>
      <c r="W610" s="349">
        <f t="shared" si="80"/>
        <v>0</v>
      </c>
      <c r="X610" s="349">
        <f t="shared" si="81"/>
        <v>0</v>
      </c>
      <c r="Y610" s="349">
        <f t="shared" si="82"/>
        <v>0</v>
      </c>
      <c r="Z610" s="348"/>
      <c r="AA610" s="348"/>
      <c r="AB610" s="348"/>
      <c r="AC610" s="351"/>
      <c r="AD610"/>
      <c r="AE610"/>
      <c r="AF610"/>
    </row>
    <row r="611" spans="1:32" x14ac:dyDescent="0.25">
      <c r="A611" s="348"/>
      <c r="B611" s="350">
        <v>6.0777367157360102E-4</v>
      </c>
      <c r="C611" s="350">
        <v>3.9251314830930771E-2</v>
      </c>
      <c r="D611" s="350">
        <v>0.97512982542700632</v>
      </c>
      <c r="E611" s="350">
        <v>0.25526231025068452</v>
      </c>
      <c r="F611" s="350">
        <v>3.5833679769856956E-2</v>
      </c>
      <c r="G611" s="348"/>
      <c r="H611" s="349">
        <f t="shared" si="75"/>
        <v>0</v>
      </c>
      <c r="I611" s="348"/>
      <c r="J611" s="1"/>
      <c r="K611" s="348"/>
      <c r="L611" s="1"/>
      <c r="M611" s="348"/>
      <c r="N611" s="348"/>
      <c r="O611" s="348"/>
      <c r="P611" s="348"/>
      <c r="Q611" s="347"/>
      <c r="R611" s="349">
        <f t="shared" si="83"/>
        <v>0</v>
      </c>
      <c r="S611" s="349">
        <f t="shared" si="76"/>
        <v>0</v>
      </c>
      <c r="T611" s="349">
        <f t="shared" si="77"/>
        <v>0</v>
      </c>
      <c r="U611" s="349">
        <f t="shared" si="78"/>
        <v>0</v>
      </c>
      <c r="V611" s="349">
        <f t="shared" si="79"/>
        <v>0</v>
      </c>
      <c r="W611" s="349">
        <f t="shared" si="80"/>
        <v>0</v>
      </c>
      <c r="X611" s="349">
        <f t="shared" si="81"/>
        <v>0</v>
      </c>
      <c r="Y611" s="349">
        <f t="shared" si="82"/>
        <v>0</v>
      </c>
      <c r="Z611" s="348"/>
      <c r="AA611" s="348"/>
      <c r="AB611" s="348"/>
      <c r="AC611" s="351"/>
      <c r="AD611"/>
      <c r="AE611"/>
      <c r="AF611"/>
    </row>
    <row r="612" spans="1:32" x14ac:dyDescent="0.25">
      <c r="A612" s="348"/>
      <c r="B612" s="350">
        <v>5.9197341742547817E-4</v>
      </c>
      <c r="C612" s="350">
        <v>4.0802938951907793E-2</v>
      </c>
      <c r="D612" s="350">
        <v>1.0609069881411501</v>
      </c>
      <c r="E612" s="350">
        <v>0.26256055017039465</v>
      </c>
      <c r="F612" s="350">
        <v>3.2699243331416675E-2</v>
      </c>
      <c r="G612" s="348"/>
      <c r="H612" s="349">
        <f t="shared" si="75"/>
        <v>0</v>
      </c>
      <c r="I612" s="348"/>
      <c r="J612" s="1"/>
      <c r="K612" s="348"/>
      <c r="L612" s="1"/>
      <c r="M612" s="348"/>
      <c r="N612" s="348"/>
      <c r="O612" s="348"/>
      <c r="P612" s="348"/>
      <c r="Q612" s="347"/>
      <c r="R612" s="349">
        <f t="shared" si="83"/>
        <v>0</v>
      </c>
      <c r="S612" s="349">
        <f t="shared" si="76"/>
        <v>0</v>
      </c>
      <c r="T612" s="349">
        <f t="shared" si="77"/>
        <v>0</v>
      </c>
      <c r="U612" s="349">
        <f t="shared" si="78"/>
        <v>0</v>
      </c>
      <c r="V612" s="349">
        <f t="shared" si="79"/>
        <v>0</v>
      </c>
      <c r="W612" s="349">
        <f t="shared" si="80"/>
        <v>0</v>
      </c>
      <c r="X612" s="349">
        <f t="shared" si="81"/>
        <v>0</v>
      </c>
      <c r="Y612" s="349">
        <f t="shared" si="82"/>
        <v>0</v>
      </c>
      <c r="Z612" s="348"/>
      <c r="AA612" s="348"/>
      <c r="AB612" s="348"/>
      <c r="AC612" s="351"/>
      <c r="AD612"/>
      <c r="AE612"/>
      <c r="AF612"/>
    </row>
    <row r="613" spans="1:32" x14ac:dyDescent="0.25">
      <c r="A613" s="348"/>
      <c r="B613" s="350"/>
      <c r="C613" s="350">
        <v>-7.4678955037986508E-3</v>
      </c>
      <c r="D613" s="350">
        <v>1.2537681320777272</v>
      </c>
      <c r="E613" s="350">
        <v>0.28900999096649105</v>
      </c>
      <c r="F613" s="350">
        <v>2.0903519054403605E-2</v>
      </c>
      <c r="G613" s="348"/>
      <c r="H613" s="349">
        <f t="shared" si="75"/>
        <v>0</v>
      </c>
      <c r="I613" s="348"/>
      <c r="J613" s="1"/>
      <c r="K613" s="348"/>
      <c r="L613" s="1"/>
      <c r="M613" s="348"/>
      <c r="N613" s="348"/>
      <c r="O613" s="348"/>
      <c r="P613" s="348"/>
      <c r="Q613" s="347"/>
      <c r="R613" s="349">
        <f t="shared" si="83"/>
        <v>0</v>
      </c>
      <c r="S613" s="349">
        <f t="shared" si="76"/>
        <v>0</v>
      </c>
      <c r="T613" s="349">
        <f t="shared" si="77"/>
        <v>0</v>
      </c>
      <c r="U613" s="349">
        <f t="shared" si="78"/>
        <v>0</v>
      </c>
      <c r="V613" s="349">
        <f t="shared" si="79"/>
        <v>0</v>
      </c>
      <c r="W613" s="349">
        <f t="shared" si="80"/>
        <v>0</v>
      </c>
      <c r="X613" s="349">
        <f t="shared" si="81"/>
        <v>0</v>
      </c>
      <c r="Y613" s="349">
        <f t="shared" si="82"/>
        <v>0</v>
      </c>
      <c r="Z613" s="348"/>
      <c r="AA613" s="348"/>
      <c r="AB613" s="348"/>
      <c r="AC613" s="351"/>
      <c r="AD613"/>
      <c r="AE613"/>
      <c r="AF613"/>
    </row>
    <row r="614" spans="1:32" x14ac:dyDescent="0.25">
      <c r="A614" s="348"/>
      <c r="B614" s="350"/>
      <c r="C614" s="350">
        <v>-3.3886268964606922E-3</v>
      </c>
      <c r="D614" s="350">
        <v>1.2769971152386155</v>
      </c>
      <c r="E614" s="350">
        <v>0.32392131148065095</v>
      </c>
      <c r="F614" s="350">
        <v>9.7015685309084082E-3</v>
      </c>
      <c r="G614" s="348"/>
      <c r="H614" s="349">
        <f t="shared" si="75"/>
        <v>0</v>
      </c>
      <c r="I614" s="348"/>
      <c r="J614" s="1"/>
      <c r="K614" s="348"/>
      <c r="L614" s="1"/>
      <c r="M614" s="348"/>
      <c r="N614" s="348"/>
      <c r="O614" s="348"/>
      <c r="P614" s="348"/>
      <c r="Q614" s="347"/>
      <c r="R614" s="349">
        <f t="shared" si="83"/>
        <v>0</v>
      </c>
      <c r="S614" s="349">
        <f t="shared" si="76"/>
        <v>0</v>
      </c>
      <c r="T614" s="349">
        <f t="shared" si="77"/>
        <v>0</v>
      </c>
      <c r="U614" s="349">
        <f t="shared" si="78"/>
        <v>0</v>
      </c>
      <c r="V614" s="349">
        <f t="shared" si="79"/>
        <v>0</v>
      </c>
      <c r="W614" s="349">
        <f t="shared" si="80"/>
        <v>0</v>
      </c>
      <c r="X614" s="349">
        <f t="shared" si="81"/>
        <v>0</v>
      </c>
      <c r="Y614" s="349">
        <f t="shared" si="82"/>
        <v>0</v>
      </c>
      <c r="Z614" s="348"/>
      <c r="AA614" s="348"/>
      <c r="AB614" s="348"/>
      <c r="AC614" s="351"/>
      <c r="AD614"/>
      <c r="AE614"/>
      <c r="AF614"/>
    </row>
    <row r="615" spans="1:32" x14ac:dyDescent="0.25">
      <c r="A615" s="348"/>
      <c r="B615" s="350"/>
      <c r="C615" s="350">
        <v>-3.3886268964599875E-3</v>
      </c>
      <c r="D615" s="350">
        <v>1.2769971152385753</v>
      </c>
      <c r="E615" s="350">
        <v>0.32392131148065084</v>
      </c>
      <c r="F615" s="350">
        <v>9.7015685309090466E-3</v>
      </c>
      <c r="G615" s="348"/>
      <c r="H615" s="349">
        <f t="shared" si="75"/>
        <v>0</v>
      </c>
      <c r="I615" s="348"/>
      <c r="J615" s="1"/>
      <c r="K615" s="348"/>
      <c r="L615" s="1"/>
      <c r="M615" s="348"/>
      <c r="N615" s="348"/>
      <c r="O615" s="348"/>
      <c r="P615" s="348"/>
      <c r="Q615" s="347"/>
      <c r="R615" s="349">
        <f t="shared" si="83"/>
        <v>0</v>
      </c>
      <c r="S615" s="349">
        <f t="shared" si="76"/>
        <v>0</v>
      </c>
      <c r="T615" s="349">
        <f t="shared" si="77"/>
        <v>0</v>
      </c>
      <c r="U615" s="349">
        <f t="shared" si="78"/>
        <v>0</v>
      </c>
      <c r="V615" s="349">
        <f t="shared" si="79"/>
        <v>0</v>
      </c>
      <c r="W615" s="349">
        <f t="shared" si="80"/>
        <v>0</v>
      </c>
      <c r="X615" s="349">
        <f t="shared" si="81"/>
        <v>0</v>
      </c>
      <c r="Y615" s="349">
        <f t="shared" si="82"/>
        <v>0</v>
      </c>
      <c r="Z615" s="348"/>
      <c r="AA615" s="348"/>
      <c r="AB615" s="348"/>
      <c r="AC615" s="351"/>
      <c r="AD615"/>
      <c r="AE615"/>
      <c r="AF615"/>
    </row>
    <row r="616" spans="1:32" x14ac:dyDescent="0.25">
      <c r="A616" s="348"/>
      <c r="B616" s="350">
        <v>3.361778948226499E-4</v>
      </c>
      <c r="C616" s="350">
        <v>3.7749116506455009E-2</v>
      </c>
      <c r="D616" s="350">
        <v>0.86766473732464822</v>
      </c>
      <c r="E616" s="350">
        <v>0.24628210372684389</v>
      </c>
      <c r="F616" s="350">
        <v>3.7261478738806815E-2</v>
      </c>
      <c r="G616" s="348"/>
      <c r="H616" s="349">
        <f t="shared" si="75"/>
        <v>0</v>
      </c>
      <c r="I616" s="348"/>
      <c r="J616" s="1"/>
      <c r="K616" s="348"/>
      <c r="L616" s="1"/>
      <c r="M616" s="348"/>
      <c r="N616" s="348"/>
      <c r="O616" s="348"/>
      <c r="P616" s="348"/>
      <c r="Q616" s="347"/>
      <c r="R616" s="349">
        <f t="shared" si="83"/>
        <v>0</v>
      </c>
      <c r="S616" s="349">
        <f t="shared" si="76"/>
        <v>0</v>
      </c>
      <c r="T616" s="349">
        <f t="shared" si="77"/>
        <v>0</v>
      </c>
      <c r="U616" s="349">
        <f t="shared" si="78"/>
        <v>0</v>
      </c>
      <c r="V616" s="349">
        <f t="shared" si="79"/>
        <v>0</v>
      </c>
      <c r="W616" s="349">
        <f t="shared" si="80"/>
        <v>0</v>
      </c>
      <c r="X616" s="349">
        <f t="shared" si="81"/>
        <v>0</v>
      </c>
      <c r="Y616" s="349">
        <f t="shared" si="82"/>
        <v>0</v>
      </c>
      <c r="Z616" s="348"/>
      <c r="AA616" s="348"/>
      <c r="AB616" s="348"/>
      <c r="AC616" s="351"/>
      <c r="AD616"/>
      <c r="AE616"/>
      <c r="AF616"/>
    </row>
    <row r="617" spans="1:32" x14ac:dyDescent="0.25">
      <c r="A617" s="348"/>
      <c r="B617" s="350"/>
      <c r="C617" s="350">
        <v>-0.23477539041007861</v>
      </c>
      <c r="D617" s="350">
        <v>1.2816036785866012</v>
      </c>
      <c r="E617" s="350">
        <v>0.35640008677030582</v>
      </c>
      <c r="F617" s="350">
        <v>6.0826614513055108E-3</v>
      </c>
      <c r="G617" s="348"/>
      <c r="H617" s="349">
        <f t="shared" si="75"/>
        <v>0</v>
      </c>
      <c r="I617" s="348"/>
      <c r="J617" s="1"/>
      <c r="K617" s="348"/>
      <c r="L617" s="1"/>
      <c r="M617" s="348"/>
      <c r="N617" s="348"/>
      <c r="O617" s="348"/>
      <c r="P617" s="348"/>
      <c r="Q617" s="347"/>
      <c r="R617" s="349">
        <f t="shared" si="83"/>
        <v>0</v>
      </c>
      <c r="S617" s="349">
        <f t="shared" si="76"/>
        <v>0</v>
      </c>
      <c r="T617" s="349">
        <f t="shared" si="77"/>
        <v>0</v>
      </c>
      <c r="U617" s="349">
        <f t="shared" si="78"/>
        <v>0</v>
      </c>
      <c r="V617" s="349">
        <f t="shared" si="79"/>
        <v>0</v>
      </c>
      <c r="W617" s="349">
        <f t="shared" si="80"/>
        <v>0</v>
      </c>
      <c r="X617" s="349">
        <f t="shared" si="81"/>
        <v>0</v>
      </c>
      <c r="Y617" s="349">
        <f t="shared" si="82"/>
        <v>0</v>
      </c>
      <c r="Z617" s="348"/>
      <c r="AA617" s="348"/>
      <c r="AB617" s="348"/>
      <c r="AC617" s="351"/>
      <c r="AD617"/>
      <c r="AE617"/>
      <c r="AF617"/>
    </row>
    <row r="618" spans="1:32" x14ac:dyDescent="0.25">
      <c r="A618" s="348"/>
      <c r="B618" s="350"/>
      <c r="C618" s="350">
        <v>-3.6624816379556937</v>
      </c>
      <c r="D618" s="350">
        <v>2.7932946763086304</v>
      </c>
      <c r="E618" s="350">
        <v>0.50183739841595598</v>
      </c>
      <c r="F618" s="350"/>
      <c r="G618" s="348"/>
      <c r="H618" s="349">
        <f t="shared" si="75"/>
        <v>0</v>
      </c>
      <c r="I618" s="348"/>
      <c r="J618" s="1"/>
      <c r="K618" s="348"/>
      <c r="L618" s="1"/>
      <c r="M618" s="348"/>
      <c r="N618" s="348"/>
      <c r="O618" s="348"/>
      <c r="P618" s="348"/>
      <c r="Q618" s="347"/>
      <c r="R618" s="349">
        <f t="shared" si="83"/>
        <v>0</v>
      </c>
      <c r="S618" s="349">
        <f t="shared" si="76"/>
        <v>0</v>
      </c>
      <c r="T618" s="349">
        <f t="shared" si="77"/>
        <v>0</v>
      </c>
      <c r="U618" s="349">
        <f t="shared" si="78"/>
        <v>0</v>
      </c>
      <c r="V618" s="349">
        <f t="shared" si="79"/>
        <v>0</v>
      </c>
      <c r="W618" s="349">
        <f t="shared" si="80"/>
        <v>0</v>
      </c>
      <c r="X618" s="349">
        <f t="shared" si="81"/>
        <v>0</v>
      </c>
      <c r="Y618" s="349">
        <f t="shared" si="82"/>
        <v>0</v>
      </c>
      <c r="Z618" s="348"/>
      <c r="AA618" s="348"/>
      <c r="AB618" s="348"/>
      <c r="AC618" s="351"/>
      <c r="AD618"/>
      <c r="AE618"/>
      <c r="AF618"/>
    </row>
    <row r="619" spans="1:32" x14ac:dyDescent="0.25">
      <c r="A619" s="348"/>
      <c r="B619" s="350">
        <v>3.1740050321603624E-4</v>
      </c>
      <c r="C619" s="350">
        <v>-2.6487505498728397E-2</v>
      </c>
      <c r="D619" s="350">
        <v>1.0224717479414684</v>
      </c>
      <c r="E619" s="350">
        <v>0.26637073781121512</v>
      </c>
      <c r="F619" s="350">
        <v>3.267089935888793E-2</v>
      </c>
      <c r="G619" s="348"/>
      <c r="H619" s="349">
        <f t="shared" si="75"/>
        <v>0</v>
      </c>
      <c r="I619" s="348"/>
      <c r="J619" s="1"/>
      <c r="K619" s="348"/>
      <c r="L619" s="1"/>
      <c r="M619" s="348"/>
      <c r="N619" s="348"/>
      <c r="O619" s="348"/>
      <c r="P619" s="348"/>
      <c r="Q619" s="347"/>
      <c r="R619" s="349">
        <f t="shared" si="83"/>
        <v>0</v>
      </c>
      <c r="S619" s="349">
        <f t="shared" si="76"/>
        <v>0</v>
      </c>
      <c r="T619" s="349">
        <f t="shared" si="77"/>
        <v>0</v>
      </c>
      <c r="U619" s="349">
        <f t="shared" si="78"/>
        <v>0</v>
      </c>
      <c r="V619" s="349">
        <f t="shared" si="79"/>
        <v>0</v>
      </c>
      <c r="W619" s="349">
        <f t="shared" si="80"/>
        <v>0</v>
      </c>
      <c r="X619" s="349">
        <f t="shared" si="81"/>
        <v>0</v>
      </c>
      <c r="Y619" s="349">
        <f t="shared" si="82"/>
        <v>0</v>
      </c>
      <c r="Z619" s="348"/>
      <c r="AA619" s="348"/>
      <c r="AB619" s="348"/>
      <c r="AC619" s="351"/>
      <c r="AD619"/>
      <c r="AE619"/>
      <c r="AF619"/>
    </row>
    <row r="620" spans="1:32" x14ac:dyDescent="0.25">
      <c r="A620" s="348"/>
      <c r="B620" s="350">
        <v>6.2955702697314788E-4</v>
      </c>
      <c r="C620" s="350">
        <v>4.0976580923251571E-2</v>
      </c>
      <c r="D620" s="350">
        <v>0.95298084167214803</v>
      </c>
      <c r="E620" s="350">
        <v>0.25524130786996951</v>
      </c>
      <c r="F620" s="350">
        <v>3.606610895578969E-2</v>
      </c>
      <c r="G620" s="348"/>
      <c r="H620" s="349">
        <f t="shared" si="75"/>
        <v>0</v>
      </c>
      <c r="I620" s="348"/>
      <c r="J620" s="1"/>
      <c r="K620" s="348"/>
      <c r="L620" s="1"/>
      <c r="M620" s="348"/>
      <c r="N620" s="348"/>
      <c r="O620" s="348"/>
      <c r="P620" s="348"/>
      <c r="Q620" s="347"/>
      <c r="R620" s="349">
        <f t="shared" si="83"/>
        <v>0</v>
      </c>
      <c r="S620" s="349">
        <f t="shared" si="76"/>
        <v>0</v>
      </c>
      <c r="T620" s="349">
        <f t="shared" si="77"/>
        <v>0</v>
      </c>
      <c r="U620" s="349">
        <f t="shared" si="78"/>
        <v>0</v>
      </c>
      <c r="V620" s="349">
        <f t="shared" si="79"/>
        <v>0</v>
      </c>
      <c r="W620" s="349">
        <f t="shared" si="80"/>
        <v>0</v>
      </c>
      <c r="X620" s="349">
        <f t="shared" si="81"/>
        <v>0</v>
      </c>
      <c r="Y620" s="349">
        <f t="shared" si="82"/>
        <v>0</v>
      </c>
      <c r="Z620" s="348"/>
      <c r="AA620" s="348"/>
      <c r="AB620" s="348"/>
      <c r="AC620" s="351"/>
      <c r="AD620"/>
      <c r="AE620"/>
      <c r="AF620"/>
    </row>
    <row r="621" spans="1:32" x14ac:dyDescent="0.25">
      <c r="A621" s="348"/>
      <c r="B621" s="350"/>
      <c r="C621" s="350">
        <v>5.4439509269319725E-3</v>
      </c>
      <c r="D621" s="350">
        <v>0.93729496950321378</v>
      </c>
      <c r="E621" s="350">
        <v>0.34838039352270134</v>
      </c>
      <c r="F621" s="350">
        <v>4.0524114877526869E-3</v>
      </c>
      <c r="G621" s="348"/>
      <c r="H621" s="349">
        <f t="shared" si="75"/>
        <v>0</v>
      </c>
      <c r="I621" s="348"/>
      <c r="J621" s="1"/>
      <c r="K621" s="348"/>
      <c r="L621" s="1"/>
      <c r="M621" s="348"/>
      <c r="N621" s="348"/>
      <c r="O621" s="348"/>
      <c r="P621" s="348"/>
      <c r="Q621" s="347"/>
      <c r="R621" s="349">
        <f t="shared" si="83"/>
        <v>0</v>
      </c>
      <c r="S621" s="349">
        <f t="shared" si="76"/>
        <v>0</v>
      </c>
      <c r="T621" s="349">
        <f t="shared" si="77"/>
        <v>0</v>
      </c>
      <c r="U621" s="349">
        <f t="shared" si="78"/>
        <v>0</v>
      </c>
      <c r="V621" s="349">
        <f t="shared" si="79"/>
        <v>0</v>
      </c>
      <c r="W621" s="349">
        <f t="shared" si="80"/>
        <v>0</v>
      </c>
      <c r="X621" s="349">
        <f t="shared" si="81"/>
        <v>0</v>
      </c>
      <c r="Y621" s="349">
        <f t="shared" si="82"/>
        <v>0</v>
      </c>
      <c r="Z621" s="348"/>
      <c r="AA621" s="348"/>
      <c r="AB621" s="348"/>
      <c r="AC621" s="351"/>
      <c r="AD621"/>
      <c r="AE621"/>
      <c r="AF621"/>
    </row>
    <row r="622" spans="1:32" x14ac:dyDescent="0.25">
      <c r="A622" s="348"/>
      <c r="B622" s="350">
        <v>2.7563562164222634E-4</v>
      </c>
      <c r="C622" s="350">
        <v>4.0889582209029926E-2</v>
      </c>
      <c r="D622" s="350">
        <v>1.0688472638864044</v>
      </c>
      <c r="E622" s="350">
        <v>0.26526576777565847</v>
      </c>
      <c r="F622" s="350">
        <v>2.9268347544864303E-2</v>
      </c>
      <c r="G622" s="348"/>
      <c r="H622" s="349">
        <f t="shared" si="75"/>
        <v>0</v>
      </c>
      <c r="I622" s="348"/>
      <c r="J622" s="1"/>
      <c r="K622" s="348"/>
      <c r="L622" s="1"/>
      <c r="M622" s="348"/>
      <c r="N622" s="348"/>
      <c r="O622" s="348"/>
      <c r="P622" s="348"/>
      <c r="Q622" s="347"/>
      <c r="R622" s="349">
        <f t="shared" si="83"/>
        <v>0</v>
      </c>
      <c r="S622" s="349">
        <f t="shared" si="76"/>
        <v>0</v>
      </c>
      <c r="T622" s="349">
        <f t="shared" si="77"/>
        <v>0</v>
      </c>
      <c r="U622" s="349">
        <f t="shared" si="78"/>
        <v>0</v>
      </c>
      <c r="V622" s="349">
        <f t="shared" si="79"/>
        <v>0</v>
      </c>
      <c r="W622" s="349">
        <f t="shared" si="80"/>
        <v>0</v>
      </c>
      <c r="X622" s="349">
        <f t="shared" si="81"/>
        <v>0</v>
      </c>
      <c r="Y622" s="349">
        <f t="shared" si="82"/>
        <v>0</v>
      </c>
      <c r="Z622" s="348"/>
      <c r="AA622" s="348"/>
      <c r="AB622" s="348"/>
      <c r="AC622" s="351"/>
      <c r="AD622"/>
      <c r="AE622"/>
      <c r="AF622"/>
    </row>
    <row r="623" spans="1:32" x14ac:dyDescent="0.25">
      <c r="A623" s="348"/>
      <c r="B623" s="350">
        <v>5.7214982999861496E-4</v>
      </c>
      <c r="C623" s="350">
        <v>6.7056658330301704E-3</v>
      </c>
      <c r="D623" s="350">
        <v>1.1800453785254974</v>
      </c>
      <c r="E623" s="350">
        <v>0.28559891762773482</v>
      </c>
      <c r="F623" s="350">
        <v>2.6573129634130725E-2</v>
      </c>
      <c r="G623" s="348"/>
      <c r="H623" s="349">
        <f t="shared" si="75"/>
        <v>0</v>
      </c>
      <c r="I623" s="348"/>
      <c r="J623" s="1"/>
      <c r="K623" s="348"/>
      <c r="L623" s="1"/>
      <c r="M623" s="348"/>
      <c r="N623" s="348"/>
      <c r="O623" s="348"/>
      <c r="P623" s="348"/>
      <c r="Q623" s="347"/>
      <c r="R623" s="349">
        <f t="shared" si="83"/>
        <v>0</v>
      </c>
      <c r="S623" s="349">
        <f t="shared" si="76"/>
        <v>0</v>
      </c>
      <c r="T623" s="349">
        <f t="shared" si="77"/>
        <v>0</v>
      </c>
      <c r="U623" s="349">
        <f t="shared" si="78"/>
        <v>0</v>
      </c>
      <c r="V623" s="349">
        <f t="shared" si="79"/>
        <v>0</v>
      </c>
      <c r="W623" s="349">
        <f t="shared" si="80"/>
        <v>0</v>
      </c>
      <c r="X623" s="349">
        <f t="shared" si="81"/>
        <v>0</v>
      </c>
      <c r="Y623" s="349">
        <f t="shared" si="82"/>
        <v>0</v>
      </c>
      <c r="Z623" s="348"/>
      <c r="AA623" s="348"/>
      <c r="AB623" s="348"/>
      <c r="AC623" s="351"/>
      <c r="AD623"/>
      <c r="AE623"/>
      <c r="AF623"/>
    </row>
    <row r="624" spans="1:32" x14ac:dyDescent="0.25">
      <c r="A624" s="348"/>
      <c r="B624" s="350">
        <v>2.461383253300503E-4</v>
      </c>
      <c r="C624" s="350">
        <v>3.7818493518444102E-2</v>
      </c>
      <c r="D624" s="350">
        <v>0.84965564203271193</v>
      </c>
      <c r="E624" s="350">
        <v>0.24434974550879515</v>
      </c>
      <c r="F624" s="350">
        <v>3.7246496575619764E-2</v>
      </c>
      <c r="G624" s="348"/>
      <c r="H624" s="349">
        <f t="shared" si="75"/>
        <v>0</v>
      </c>
      <c r="I624" s="348"/>
      <c r="J624" s="1"/>
      <c r="K624" s="348"/>
      <c r="L624" s="1"/>
      <c r="M624" s="348"/>
      <c r="N624" s="348"/>
      <c r="O624" s="348"/>
      <c r="P624" s="348"/>
      <c r="Q624" s="347"/>
      <c r="R624" s="349">
        <f t="shared" si="83"/>
        <v>0</v>
      </c>
      <c r="S624" s="349">
        <f t="shared" si="76"/>
        <v>0</v>
      </c>
      <c r="T624" s="349">
        <f t="shared" si="77"/>
        <v>0</v>
      </c>
      <c r="U624" s="349">
        <f t="shared" si="78"/>
        <v>0</v>
      </c>
      <c r="V624" s="349">
        <f t="shared" si="79"/>
        <v>0</v>
      </c>
      <c r="W624" s="349">
        <f t="shared" si="80"/>
        <v>0</v>
      </c>
      <c r="X624" s="349">
        <f t="shared" si="81"/>
        <v>0</v>
      </c>
      <c r="Y624" s="349">
        <f t="shared" si="82"/>
        <v>0</v>
      </c>
      <c r="Z624" s="348"/>
      <c r="AA624" s="348"/>
      <c r="AB624" s="348"/>
      <c r="AC624" s="351"/>
      <c r="AD624"/>
      <c r="AE624"/>
      <c r="AF624"/>
    </row>
    <row r="625" spans="1:32" x14ac:dyDescent="0.25">
      <c r="A625" s="348"/>
      <c r="B625" s="350"/>
      <c r="C625" s="350">
        <v>4.7344526418642681E-2</v>
      </c>
      <c r="D625" s="350">
        <v>0.13945443088608059</v>
      </c>
      <c r="E625" s="350">
        <v>0.36883162426866051</v>
      </c>
      <c r="F625" s="350"/>
      <c r="G625" s="348"/>
      <c r="H625" s="349">
        <f t="shared" si="75"/>
        <v>0</v>
      </c>
      <c r="I625" s="348"/>
      <c r="J625" s="1"/>
      <c r="K625" s="348"/>
      <c r="L625" s="1"/>
      <c r="M625" s="348"/>
      <c r="N625" s="348"/>
      <c r="O625" s="348"/>
      <c r="P625" s="348"/>
      <c r="Q625" s="347"/>
      <c r="R625" s="349">
        <f t="shared" si="83"/>
        <v>0</v>
      </c>
      <c r="S625" s="349">
        <f t="shared" si="76"/>
        <v>0</v>
      </c>
      <c r="T625" s="349">
        <f t="shared" si="77"/>
        <v>0</v>
      </c>
      <c r="U625" s="349">
        <f t="shared" si="78"/>
        <v>0</v>
      </c>
      <c r="V625" s="349">
        <f t="shared" si="79"/>
        <v>0</v>
      </c>
      <c r="W625" s="349">
        <f t="shared" si="80"/>
        <v>0</v>
      </c>
      <c r="X625" s="349">
        <f t="shared" si="81"/>
        <v>0</v>
      </c>
      <c r="Y625" s="349">
        <f t="shared" si="82"/>
        <v>0</v>
      </c>
      <c r="Z625" s="348"/>
      <c r="AA625" s="348"/>
      <c r="AB625" s="348"/>
      <c r="AC625" s="351"/>
      <c r="AD625"/>
      <c r="AE625"/>
      <c r="AF625"/>
    </row>
    <row r="626" spans="1:32" x14ac:dyDescent="0.25">
      <c r="A626" s="348"/>
      <c r="B626" s="350"/>
      <c r="C626" s="350">
        <v>-8.6362921144362321</v>
      </c>
      <c r="D626" s="350"/>
      <c r="E626" s="350">
        <v>0.78144224492340941</v>
      </c>
      <c r="F626" s="350"/>
      <c r="G626" s="348"/>
      <c r="H626" s="349">
        <f t="shared" si="75"/>
        <v>0</v>
      </c>
      <c r="I626" s="348"/>
      <c r="J626" s="1"/>
      <c r="K626" s="348"/>
      <c r="L626" s="1"/>
      <c r="M626" s="348"/>
      <c r="N626" s="348"/>
      <c r="O626" s="348"/>
      <c r="P626" s="348"/>
      <c r="Q626" s="347"/>
      <c r="R626" s="349">
        <f t="shared" si="83"/>
        <v>0</v>
      </c>
      <c r="S626" s="349">
        <f t="shared" si="76"/>
        <v>0</v>
      </c>
      <c r="T626" s="349">
        <f t="shared" si="77"/>
        <v>0</v>
      </c>
      <c r="U626" s="349">
        <f t="shared" si="78"/>
        <v>0</v>
      </c>
      <c r="V626" s="349">
        <f t="shared" si="79"/>
        <v>0</v>
      </c>
      <c r="W626" s="349">
        <f t="shared" si="80"/>
        <v>0</v>
      </c>
      <c r="X626" s="349">
        <f t="shared" si="81"/>
        <v>0</v>
      </c>
      <c r="Y626" s="349">
        <f t="shared" si="82"/>
        <v>0</v>
      </c>
      <c r="Z626" s="348"/>
      <c r="AA626" s="348"/>
      <c r="AB626" s="348"/>
      <c r="AC626" s="351"/>
      <c r="AD626"/>
      <c r="AE626"/>
      <c r="AF626"/>
    </row>
    <row r="627" spans="1:32" x14ac:dyDescent="0.25">
      <c r="A627" s="348"/>
      <c r="B627" s="350">
        <v>8.45866455580276E-4</v>
      </c>
      <c r="C627" s="350">
        <v>2.8626797651627754E-2</v>
      </c>
      <c r="D627" s="350">
        <v>0.72973501092891802</v>
      </c>
      <c r="E627" s="350">
        <v>0.25087840376697818</v>
      </c>
      <c r="F627" s="350">
        <v>4.1484664971770273E-2</v>
      </c>
      <c r="G627" s="348"/>
      <c r="H627" s="349">
        <f t="shared" si="75"/>
        <v>0</v>
      </c>
      <c r="I627" s="348"/>
      <c r="J627" s="1"/>
      <c r="K627" s="348"/>
      <c r="L627" s="1"/>
      <c r="M627" s="348"/>
      <c r="N627" s="348"/>
      <c r="O627" s="348"/>
      <c r="P627" s="348"/>
      <c r="Q627" s="347"/>
      <c r="R627" s="349">
        <f t="shared" si="83"/>
        <v>0</v>
      </c>
      <c r="S627" s="349">
        <f t="shared" si="76"/>
        <v>0</v>
      </c>
      <c r="T627" s="349">
        <f t="shared" si="77"/>
        <v>0</v>
      </c>
      <c r="U627" s="349">
        <f t="shared" si="78"/>
        <v>0</v>
      </c>
      <c r="V627" s="349">
        <f t="shared" si="79"/>
        <v>0</v>
      </c>
      <c r="W627" s="349">
        <f t="shared" si="80"/>
        <v>0</v>
      </c>
      <c r="X627" s="349">
        <f t="shared" si="81"/>
        <v>0</v>
      </c>
      <c r="Y627" s="349">
        <f t="shared" si="82"/>
        <v>0</v>
      </c>
      <c r="Z627" s="348"/>
      <c r="AA627" s="348"/>
      <c r="AB627" s="348"/>
      <c r="AC627" s="351"/>
      <c r="AD627"/>
      <c r="AE627"/>
      <c r="AF627"/>
    </row>
    <row r="628" spans="1:32" x14ac:dyDescent="0.25">
      <c r="A628" s="348"/>
      <c r="B628" s="350">
        <v>1.2709525122243107E-4</v>
      </c>
      <c r="C628" s="350">
        <v>2.8791118741559492E-2</v>
      </c>
      <c r="D628" s="350">
        <v>0.81390774953454303</v>
      </c>
      <c r="E628" s="350">
        <v>0.24128162794725896</v>
      </c>
      <c r="F628" s="350">
        <v>3.780428283279641E-2</v>
      </c>
      <c r="G628" s="348"/>
      <c r="H628" s="349">
        <f t="shared" si="75"/>
        <v>0</v>
      </c>
      <c r="I628" s="348"/>
      <c r="J628" s="1"/>
      <c r="K628" s="348"/>
      <c r="L628" s="1"/>
      <c r="M628" s="348"/>
      <c r="N628" s="348"/>
      <c r="O628" s="348"/>
      <c r="P628" s="348"/>
      <c r="Q628" s="347"/>
      <c r="R628" s="349">
        <f t="shared" si="83"/>
        <v>0</v>
      </c>
      <c r="S628" s="349">
        <f t="shared" si="76"/>
        <v>0</v>
      </c>
      <c r="T628" s="349">
        <f t="shared" si="77"/>
        <v>0</v>
      </c>
      <c r="U628" s="349">
        <f t="shared" si="78"/>
        <v>0</v>
      </c>
      <c r="V628" s="349">
        <f t="shared" si="79"/>
        <v>0</v>
      </c>
      <c r="W628" s="349">
        <f t="shared" si="80"/>
        <v>0</v>
      </c>
      <c r="X628" s="349">
        <f t="shared" si="81"/>
        <v>0</v>
      </c>
      <c r="Y628" s="349">
        <f t="shared" si="82"/>
        <v>0</v>
      </c>
      <c r="Z628" s="348"/>
      <c r="AA628" s="348"/>
      <c r="AB628" s="348"/>
      <c r="AC628" s="351"/>
      <c r="AD628"/>
      <c r="AE628"/>
      <c r="AF628"/>
    </row>
    <row r="629" spans="1:32" x14ac:dyDescent="0.25">
      <c r="A629" s="348"/>
      <c r="B629" s="350">
        <v>4.5346252318195513E-4</v>
      </c>
      <c r="C629" s="350">
        <v>4.0388671189707889E-2</v>
      </c>
      <c r="D629" s="350">
        <v>0.85958937713653738</v>
      </c>
      <c r="E629" s="350">
        <v>0.24697030093041328</v>
      </c>
      <c r="F629" s="350">
        <v>3.7871769568193082E-2</v>
      </c>
      <c r="G629" s="348"/>
      <c r="H629" s="349">
        <f t="shared" si="75"/>
        <v>0</v>
      </c>
      <c r="I629" s="348"/>
      <c r="J629" s="1"/>
      <c r="K629" s="348"/>
      <c r="L629" s="1"/>
      <c r="M629" s="348"/>
      <c r="N629" s="348"/>
      <c r="O629" s="348"/>
      <c r="P629" s="348"/>
      <c r="Q629" s="347"/>
      <c r="R629" s="349">
        <f t="shared" si="83"/>
        <v>0</v>
      </c>
      <c r="S629" s="349">
        <f t="shared" si="76"/>
        <v>0</v>
      </c>
      <c r="T629" s="349">
        <f t="shared" si="77"/>
        <v>0</v>
      </c>
      <c r="U629" s="349">
        <f t="shared" si="78"/>
        <v>0</v>
      </c>
      <c r="V629" s="349">
        <f t="shared" si="79"/>
        <v>0</v>
      </c>
      <c r="W629" s="349">
        <f t="shared" si="80"/>
        <v>0</v>
      </c>
      <c r="X629" s="349">
        <f t="shared" si="81"/>
        <v>0</v>
      </c>
      <c r="Y629" s="349">
        <f t="shared" si="82"/>
        <v>0</v>
      </c>
      <c r="Z629" s="348"/>
      <c r="AA629" s="348"/>
      <c r="AB629" s="348"/>
      <c r="AC629" s="351"/>
      <c r="AD629"/>
      <c r="AE629"/>
      <c r="AF629"/>
    </row>
    <row r="630" spans="1:32" x14ac:dyDescent="0.25">
      <c r="A630" s="348"/>
      <c r="B630" s="350">
        <v>2.2434503536610036E-4</v>
      </c>
      <c r="C630" s="350">
        <v>4.0993491089460647E-2</v>
      </c>
      <c r="D630" s="350">
        <v>1.0106888766676947</v>
      </c>
      <c r="E630" s="350">
        <v>0.26069142579078747</v>
      </c>
      <c r="F630" s="350">
        <v>3.0662575285504905E-2</v>
      </c>
      <c r="G630" s="348"/>
      <c r="H630" s="349">
        <f t="shared" si="75"/>
        <v>0</v>
      </c>
      <c r="I630" s="348"/>
      <c r="J630" s="1"/>
      <c r="K630" s="348"/>
      <c r="L630" s="1"/>
      <c r="M630" s="348"/>
      <c r="N630" s="348"/>
      <c r="O630" s="348"/>
      <c r="P630" s="348"/>
      <c r="Q630" s="347"/>
      <c r="R630" s="349">
        <f t="shared" si="83"/>
        <v>0</v>
      </c>
      <c r="S630" s="349">
        <f t="shared" si="76"/>
        <v>0</v>
      </c>
      <c r="T630" s="349">
        <f t="shared" si="77"/>
        <v>0</v>
      </c>
      <c r="U630" s="349">
        <f t="shared" si="78"/>
        <v>0</v>
      </c>
      <c r="V630" s="349">
        <f t="shared" si="79"/>
        <v>0</v>
      </c>
      <c r="W630" s="349">
        <f t="shared" si="80"/>
        <v>0</v>
      </c>
      <c r="X630" s="349">
        <f t="shared" si="81"/>
        <v>0</v>
      </c>
      <c r="Y630" s="349">
        <f t="shared" si="82"/>
        <v>0</v>
      </c>
      <c r="Z630" s="348"/>
      <c r="AA630" s="348"/>
      <c r="AB630" s="348"/>
      <c r="AC630" s="351"/>
      <c r="AD630"/>
      <c r="AE630"/>
      <c r="AF630"/>
    </row>
    <row r="631" spans="1:32" x14ac:dyDescent="0.25">
      <c r="A631" s="348"/>
      <c r="B631" s="350">
        <v>1.9745944176125671E-4</v>
      </c>
      <c r="C631" s="350">
        <v>3.6983895155739556E-2</v>
      </c>
      <c r="D631" s="350">
        <v>0.8051648042785835</v>
      </c>
      <c r="E631" s="350">
        <v>0.24188618593094766</v>
      </c>
      <c r="F631" s="350">
        <v>3.7969298919802573E-2</v>
      </c>
      <c r="G631" s="348"/>
      <c r="H631" s="349">
        <f t="shared" si="75"/>
        <v>0</v>
      </c>
      <c r="I631" s="348"/>
      <c r="J631" s="1"/>
      <c r="K631" s="348"/>
      <c r="L631" s="1"/>
      <c r="M631" s="348"/>
      <c r="N631" s="348"/>
      <c r="O631" s="348"/>
      <c r="P631" s="348"/>
      <c r="Q631" s="347"/>
      <c r="R631" s="349">
        <f t="shared" si="83"/>
        <v>0</v>
      </c>
      <c r="S631" s="349">
        <f t="shared" si="76"/>
        <v>0</v>
      </c>
      <c r="T631" s="349">
        <f t="shared" si="77"/>
        <v>0</v>
      </c>
      <c r="U631" s="349">
        <f t="shared" si="78"/>
        <v>0</v>
      </c>
      <c r="V631" s="349">
        <f t="shared" si="79"/>
        <v>0</v>
      </c>
      <c r="W631" s="349">
        <f t="shared" si="80"/>
        <v>0</v>
      </c>
      <c r="X631" s="349">
        <f t="shared" si="81"/>
        <v>0</v>
      </c>
      <c r="Y631" s="349">
        <f t="shared" si="82"/>
        <v>0</v>
      </c>
      <c r="Z631" s="348"/>
      <c r="AA631" s="348"/>
      <c r="AB631" s="348"/>
      <c r="AC631" s="351"/>
      <c r="AD631"/>
      <c r="AE631"/>
      <c r="AF631"/>
    </row>
    <row r="632" spans="1:32" x14ac:dyDescent="0.25">
      <c r="A632" s="348"/>
      <c r="B632" s="350">
        <v>4.8110122465161867E-7</v>
      </c>
      <c r="C632" s="350">
        <v>9.0103166693039048E-3</v>
      </c>
      <c r="D632" s="350">
        <v>0.74116986154750553</v>
      </c>
      <c r="E632" s="350">
        <v>0.36453121659027249</v>
      </c>
      <c r="F632" s="350"/>
      <c r="G632" s="348"/>
      <c r="H632" s="349">
        <f t="shared" si="75"/>
        <v>0</v>
      </c>
      <c r="I632" s="348"/>
      <c r="J632" s="1"/>
      <c r="K632" s="348"/>
      <c r="L632" s="1"/>
      <c r="M632" s="348"/>
      <c r="N632" s="348"/>
      <c r="O632" s="348"/>
      <c r="P632" s="348"/>
      <c r="Q632" s="347"/>
      <c r="R632" s="349">
        <f t="shared" si="83"/>
        <v>0</v>
      </c>
      <c r="S632" s="349">
        <f t="shared" si="76"/>
        <v>0</v>
      </c>
      <c r="T632" s="349">
        <f t="shared" si="77"/>
        <v>0</v>
      </c>
      <c r="U632" s="349">
        <f t="shared" si="78"/>
        <v>0</v>
      </c>
      <c r="V632" s="349">
        <f t="shared" si="79"/>
        <v>0</v>
      </c>
      <c r="W632" s="349">
        <f t="shared" si="80"/>
        <v>0</v>
      </c>
      <c r="X632" s="349">
        <f t="shared" si="81"/>
        <v>0</v>
      </c>
      <c r="Y632" s="349">
        <f t="shared" si="82"/>
        <v>0</v>
      </c>
      <c r="Z632" s="348"/>
      <c r="AA632" s="348"/>
      <c r="AB632" s="348"/>
      <c r="AC632" s="351"/>
      <c r="AD632"/>
      <c r="AE632"/>
      <c r="AF632"/>
    </row>
    <row r="633" spans="1:32" x14ac:dyDescent="0.25">
      <c r="A633" s="348"/>
      <c r="B633" s="350">
        <v>1.8834236767457151E-4</v>
      </c>
      <c r="C633" s="350">
        <v>3.5973413936503225E-2</v>
      </c>
      <c r="D633" s="350">
        <v>0.79759532490849971</v>
      </c>
      <c r="E633" s="350">
        <v>0.24184673128640682</v>
      </c>
      <c r="F633" s="350">
        <v>3.802374519603087E-2</v>
      </c>
      <c r="G633" s="348"/>
      <c r="H633" s="349">
        <f t="shared" si="75"/>
        <v>0</v>
      </c>
      <c r="I633" s="348"/>
      <c r="J633" s="1"/>
      <c r="K633" s="348"/>
      <c r="L633" s="1"/>
      <c r="M633" s="348"/>
      <c r="N633" s="348"/>
      <c r="O633" s="348"/>
      <c r="P633" s="348"/>
      <c r="Q633" s="347"/>
      <c r="R633" s="349">
        <f t="shared" si="83"/>
        <v>0</v>
      </c>
      <c r="S633" s="349">
        <f t="shared" si="76"/>
        <v>0</v>
      </c>
      <c r="T633" s="349">
        <f t="shared" si="77"/>
        <v>0</v>
      </c>
      <c r="U633" s="349">
        <f t="shared" si="78"/>
        <v>0</v>
      </c>
      <c r="V633" s="349">
        <f t="shared" si="79"/>
        <v>0</v>
      </c>
      <c r="W633" s="349">
        <f t="shared" si="80"/>
        <v>0</v>
      </c>
      <c r="X633" s="349">
        <f t="shared" si="81"/>
        <v>0</v>
      </c>
      <c r="Y633" s="349">
        <f t="shared" si="82"/>
        <v>0</v>
      </c>
      <c r="Z633" s="348"/>
      <c r="AA633" s="348"/>
      <c r="AB633" s="348"/>
      <c r="AC633" s="351"/>
      <c r="AD633"/>
      <c r="AE633"/>
      <c r="AF633"/>
    </row>
    <row r="634" spans="1:32" x14ac:dyDescent="0.25">
      <c r="A634" s="348"/>
      <c r="B634" s="350">
        <v>1.0094494266686805E-4</v>
      </c>
      <c r="C634" s="350">
        <v>-0.11589023251711224</v>
      </c>
      <c r="D634" s="350">
        <v>0.79326852255212543</v>
      </c>
      <c r="E634" s="350">
        <v>0.37924687621613207</v>
      </c>
      <c r="F634" s="350"/>
      <c r="G634" s="348"/>
      <c r="H634" s="349">
        <f t="shared" si="75"/>
        <v>0</v>
      </c>
      <c r="I634" s="348"/>
      <c r="J634" s="1"/>
      <c r="K634" s="348"/>
      <c r="L634" s="1"/>
      <c r="M634" s="348"/>
      <c r="N634" s="348"/>
      <c r="O634" s="348"/>
      <c r="P634" s="348"/>
      <c r="Q634" s="347"/>
      <c r="R634" s="349">
        <f t="shared" si="83"/>
        <v>0</v>
      </c>
      <c r="S634" s="349">
        <f t="shared" si="76"/>
        <v>0</v>
      </c>
      <c r="T634" s="349">
        <f t="shared" si="77"/>
        <v>0</v>
      </c>
      <c r="U634" s="349">
        <f t="shared" si="78"/>
        <v>0</v>
      </c>
      <c r="V634" s="349">
        <f t="shared" si="79"/>
        <v>0</v>
      </c>
      <c r="W634" s="349">
        <f t="shared" si="80"/>
        <v>0</v>
      </c>
      <c r="X634" s="349">
        <f t="shared" si="81"/>
        <v>0</v>
      </c>
      <c r="Y634" s="349">
        <f t="shared" si="82"/>
        <v>0</v>
      </c>
      <c r="Z634" s="348"/>
      <c r="AA634" s="348"/>
      <c r="AB634" s="348"/>
      <c r="AC634"/>
      <c r="AD634"/>
      <c r="AE634"/>
      <c r="AF634"/>
    </row>
    <row r="635" spans="1:32" x14ac:dyDescent="0.25">
      <c r="A635" s="348"/>
      <c r="B635" s="350"/>
      <c r="C635" s="350">
        <v>2.731454339655031E-2</v>
      </c>
      <c r="D635" s="350">
        <v>0.95922902775174479</v>
      </c>
      <c r="E635" s="350">
        <v>0.25858379668352099</v>
      </c>
      <c r="F635" s="350">
        <v>3.0738812512202226E-2</v>
      </c>
      <c r="G635" s="348"/>
      <c r="H635" s="349">
        <f t="shared" si="75"/>
        <v>0</v>
      </c>
      <c r="I635" s="348"/>
      <c r="J635" s="1"/>
      <c r="K635" s="348"/>
      <c r="L635" s="1"/>
      <c r="M635" s="348"/>
      <c r="N635" s="348"/>
      <c r="O635" s="348"/>
      <c r="P635" s="348"/>
      <c r="Q635" s="347"/>
      <c r="R635" s="349">
        <f t="shared" si="83"/>
        <v>0</v>
      </c>
      <c r="S635" s="349">
        <f t="shared" si="76"/>
        <v>0</v>
      </c>
      <c r="T635" s="349">
        <f t="shared" si="77"/>
        <v>0</v>
      </c>
      <c r="U635" s="349">
        <f t="shared" si="78"/>
        <v>0</v>
      </c>
      <c r="V635" s="349">
        <f t="shared" si="79"/>
        <v>0</v>
      </c>
      <c r="W635" s="349">
        <f t="shared" si="80"/>
        <v>0</v>
      </c>
      <c r="X635" s="349">
        <f t="shared" si="81"/>
        <v>0</v>
      </c>
      <c r="Y635" s="349">
        <f t="shared" si="82"/>
        <v>0</v>
      </c>
      <c r="Z635" s="348"/>
      <c r="AA635" s="348"/>
      <c r="AB635" s="348"/>
      <c r="AC635"/>
      <c r="AD635"/>
      <c r="AE635"/>
      <c r="AF635"/>
    </row>
    <row r="636" spans="1:32" x14ac:dyDescent="0.25">
      <c r="A636" s="348"/>
      <c r="B636" s="350"/>
      <c r="C636" s="350">
        <v>-2.7820634893676508</v>
      </c>
      <c r="D636" s="350"/>
      <c r="E636" s="350">
        <v>0.28554723083987366</v>
      </c>
      <c r="F636" s="350">
        <v>8.2757847922866792E-2</v>
      </c>
      <c r="G636" s="348"/>
      <c r="H636" s="349">
        <f t="shared" si="75"/>
        <v>0</v>
      </c>
      <c r="I636" s="348"/>
      <c r="J636" s="1"/>
      <c r="K636" s="348"/>
      <c r="L636" s="1"/>
      <c r="M636" s="348"/>
      <c r="N636" s="348"/>
      <c r="O636" s="348"/>
      <c r="P636" s="348"/>
      <c r="Q636" s="347"/>
      <c r="R636" s="349">
        <f t="shared" si="83"/>
        <v>0</v>
      </c>
      <c r="S636" s="349">
        <f t="shared" si="76"/>
        <v>0</v>
      </c>
      <c r="T636" s="349">
        <f t="shared" si="77"/>
        <v>0</v>
      </c>
      <c r="U636" s="349">
        <f t="shared" si="78"/>
        <v>0</v>
      </c>
      <c r="V636" s="349">
        <f t="shared" si="79"/>
        <v>0</v>
      </c>
      <c r="W636" s="349">
        <f t="shared" si="80"/>
        <v>0</v>
      </c>
      <c r="X636" s="349">
        <f t="shared" si="81"/>
        <v>0</v>
      </c>
      <c r="Y636" s="349">
        <f t="shared" si="82"/>
        <v>0</v>
      </c>
      <c r="Z636" s="348"/>
      <c r="AA636" s="348"/>
      <c r="AB636" s="348"/>
      <c r="AC636"/>
      <c r="AD636"/>
      <c r="AE636"/>
      <c r="AF636"/>
    </row>
    <row r="637" spans="1:32" x14ac:dyDescent="0.25">
      <c r="A637" s="348"/>
      <c r="B637" s="350"/>
      <c r="C637" s="350">
        <v>-4.3065563959177294E-2</v>
      </c>
      <c r="D637" s="350">
        <v>1.0879861253783318</v>
      </c>
      <c r="E637" s="350">
        <v>0.26701251043461144</v>
      </c>
      <c r="F637" s="350">
        <v>3.0020436009362595E-2</v>
      </c>
      <c r="G637" s="348"/>
      <c r="H637" s="349">
        <f t="shared" si="75"/>
        <v>0</v>
      </c>
      <c r="I637" s="348"/>
      <c r="J637" s="1"/>
      <c r="K637" s="348"/>
      <c r="L637" s="1"/>
      <c r="M637" s="348"/>
      <c r="N637" s="348"/>
      <c r="O637" s="348"/>
      <c r="P637" s="348"/>
      <c r="Q637" s="347"/>
      <c r="R637" s="349">
        <f t="shared" si="83"/>
        <v>0</v>
      </c>
      <c r="S637" s="349">
        <f t="shared" si="76"/>
        <v>0</v>
      </c>
      <c r="T637" s="349">
        <f t="shared" si="77"/>
        <v>0</v>
      </c>
      <c r="U637" s="349">
        <f t="shared" si="78"/>
        <v>0</v>
      </c>
      <c r="V637" s="349">
        <f t="shared" si="79"/>
        <v>0</v>
      </c>
      <c r="W637" s="349">
        <f t="shared" si="80"/>
        <v>0</v>
      </c>
      <c r="X637" s="349">
        <f t="shared" si="81"/>
        <v>0</v>
      </c>
      <c r="Y637" s="349">
        <f t="shared" si="82"/>
        <v>0</v>
      </c>
      <c r="Z637" s="348"/>
      <c r="AA637" s="348"/>
      <c r="AB637" s="348"/>
      <c r="AC637" s="351"/>
      <c r="AD637"/>
      <c r="AE637"/>
      <c r="AF637"/>
    </row>
    <row r="638" spans="1:32" x14ac:dyDescent="0.25">
      <c r="A638" s="348"/>
      <c r="B638" s="350"/>
      <c r="C638" s="350">
        <v>-0.1209183474471334</v>
      </c>
      <c r="D638" s="350">
        <v>0.97265964023646279</v>
      </c>
      <c r="E638" s="350">
        <v>0.27376161321618625</v>
      </c>
      <c r="F638" s="350">
        <v>3.1105242956340977E-2</v>
      </c>
      <c r="G638" s="348"/>
      <c r="H638" s="349">
        <f t="shared" si="75"/>
        <v>0</v>
      </c>
      <c r="I638" s="348"/>
      <c r="J638" s="1"/>
      <c r="K638" s="348"/>
      <c r="L638" s="1"/>
      <c r="M638" s="348"/>
      <c r="N638" s="348"/>
      <c r="O638" s="348"/>
      <c r="P638" s="348"/>
      <c r="Q638" s="347"/>
      <c r="R638" s="349">
        <f t="shared" si="83"/>
        <v>0</v>
      </c>
      <c r="S638" s="349">
        <f t="shared" si="76"/>
        <v>0</v>
      </c>
      <c r="T638" s="349">
        <f t="shared" si="77"/>
        <v>0</v>
      </c>
      <c r="U638" s="349">
        <f t="shared" si="78"/>
        <v>0</v>
      </c>
      <c r="V638" s="349">
        <f t="shared" si="79"/>
        <v>0</v>
      </c>
      <c r="W638" s="349">
        <f t="shared" si="80"/>
        <v>0</v>
      </c>
      <c r="X638" s="349">
        <f t="shared" si="81"/>
        <v>0</v>
      </c>
      <c r="Y638" s="349">
        <f t="shared" si="82"/>
        <v>0</v>
      </c>
      <c r="Z638" s="348"/>
      <c r="AA638" s="348"/>
      <c r="AB638" s="348"/>
      <c r="AC638" s="351"/>
      <c r="AD638"/>
      <c r="AE638"/>
      <c r="AF638"/>
    </row>
    <row r="639" spans="1:32" x14ac:dyDescent="0.25">
      <c r="A639" s="348"/>
      <c r="B639" s="350"/>
      <c r="C639" s="350">
        <v>-0.61820932832931896</v>
      </c>
      <c r="D639" s="350"/>
      <c r="E639" s="350">
        <v>0.41484257671469515</v>
      </c>
      <c r="F639" s="350">
        <v>8.2670994058453608E-3</v>
      </c>
      <c r="G639" s="348"/>
      <c r="H639" s="349">
        <f t="shared" si="75"/>
        <v>0</v>
      </c>
      <c r="I639" s="348"/>
      <c r="J639" s="1"/>
      <c r="K639" s="348"/>
      <c r="L639" s="1"/>
      <c r="M639" s="348"/>
      <c r="N639" s="348"/>
      <c r="O639" s="348"/>
      <c r="P639" s="348"/>
      <c r="Q639" s="347"/>
      <c r="R639" s="349">
        <f t="shared" si="83"/>
        <v>0</v>
      </c>
      <c r="S639" s="349">
        <f t="shared" si="76"/>
        <v>0</v>
      </c>
      <c r="T639" s="349">
        <f t="shared" si="77"/>
        <v>0</v>
      </c>
      <c r="U639" s="349">
        <f t="shared" si="78"/>
        <v>0</v>
      </c>
      <c r="V639" s="349">
        <f t="shared" si="79"/>
        <v>0</v>
      </c>
      <c r="W639" s="349">
        <f t="shared" si="80"/>
        <v>0</v>
      </c>
      <c r="X639" s="349">
        <f t="shared" si="81"/>
        <v>0</v>
      </c>
      <c r="Y639" s="349">
        <f t="shared" si="82"/>
        <v>0</v>
      </c>
      <c r="Z639" s="348"/>
      <c r="AA639" s="348"/>
      <c r="AB639" s="348"/>
      <c r="AC639"/>
      <c r="AD639"/>
      <c r="AE639"/>
      <c r="AF639"/>
    </row>
    <row r="640" spans="1:32" x14ac:dyDescent="0.25">
      <c r="A640" s="348"/>
      <c r="B640" s="350">
        <v>2.0965933504111533E-2</v>
      </c>
      <c r="C640" s="350">
        <v>4.4786273012089428E-2</v>
      </c>
      <c r="D640" s="350">
        <v>1.6768679245777047</v>
      </c>
      <c r="E640" s="350">
        <v>0.86687443043284296</v>
      </c>
      <c r="F640" s="350"/>
      <c r="G640" s="348"/>
      <c r="H640" s="349">
        <f t="shared" si="75"/>
        <v>0</v>
      </c>
      <c r="I640" s="348"/>
      <c r="J640" s="1"/>
      <c r="K640" s="348"/>
      <c r="L640" s="1"/>
      <c r="M640" s="348"/>
      <c r="N640" s="348"/>
      <c r="O640" s="348"/>
      <c r="P640" s="348"/>
      <c r="Q640" s="347"/>
      <c r="R640" s="349">
        <f t="shared" si="83"/>
        <v>0</v>
      </c>
      <c r="S640" s="349">
        <f t="shared" si="76"/>
        <v>0</v>
      </c>
      <c r="T640" s="349">
        <f t="shared" si="77"/>
        <v>0</v>
      </c>
      <c r="U640" s="349">
        <f t="shared" si="78"/>
        <v>0</v>
      </c>
      <c r="V640" s="349">
        <f t="shared" si="79"/>
        <v>0</v>
      </c>
      <c r="W640" s="349">
        <f t="shared" si="80"/>
        <v>0</v>
      </c>
      <c r="X640" s="349">
        <f t="shared" si="81"/>
        <v>0</v>
      </c>
      <c r="Y640" s="349">
        <f t="shared" si="82"/>
        <v>0</v>
      </c>
      <c r="Z640" s="348"/>
      <c r="AA640" s="348"/>
      <c r="AB640" s="348"/>
      <c r="AC640" s="351"/>
      <c r="AD640"/>
      <c r="AE640"/>
      <c r="AF640"/>
    </row>
    <row r="641" spans="1:32" x14ac:dyDescent="0.25">
      <c r="A641" s="348"/>
      <c r="B641" s="350">
        <v>2.7215453318128169E-3</v>
      </c>
      <c r="C641" s="350">
        <v>4.2484879097549083E-2</v>
      </c>
      <c r="D641" s="350">
        <v>0.65990555699305764</v>
      </c>
      <c r="E641" s="350">
        <v>0.28339466068319769</v>
      </c>
      <c r="F641" s="350">
        <v>4.595568843590158E-2</v>
      </c>
      <c r="G641" s="348"/>
      <c r="H641" s="349">
        <f t="shared" ref="H641:H646" si="84">SUMPRODUCT(B641:F641,B$62:F$62)</f>
        <v>0</v>
      </c>
      <c r="I641" s="348"/>
      <c r="J641" s="1"/>
      <c r="K641" s="348"/>
      <c r="L641" s="1"/>
      <c r="M641" s="348"/>
      <c r="N641" s="348"/>
      <c r="O641" s="348"/>
      <c r="P641" s="348"/>
      <c r="Q641" s="347"/>
      <c r="R641" s="349">
        <f t="shared" si="83"/>
        <v>0</v>
      </c>
      <c r="S641" s="349">
        <f t="shared" ref="S641:S653" si="85">SUMPRODUCT($B641:$F641,$K$66:$O$66)</f>
        <v>0</v>
      </c>
      <c r="T641" s="349">
        <f t="shared" ref="T641:T653" si="86">SUMPRODUCT($B641:$F641,$K$67:$O$67)</f>
        <v>0</v>
      </c>
      <c r="U641" s="349">
        <f t="shared" ref="U641:U653" si="87">SUMPRODUCT($B641:$F641,$K$68:$O$68)</f>
        <v>0</v>
      </c>
      <c r="V641" s="349">
        <f t="shared" ref="V641:V653" si="88">SUMPRODUCT($B641:$F641,$K$69:$O$69)</f>
        <v>0</v>
      </c>
      <c r="W641" s="349">
        <f t="shared" ref="W641:W653" si="89">SUMPRODUCT($B641:$F641,$K$70:$O$70)</f>
        <v>0</v>
      </c>
      <c r="X641" s="349">
        <f t="shared" ref="X641:X653" si="90">SUMPRODUCT($B641:$F641,$K$71:$O$71)</f>
        <v>0</v>
      </c>
      <c r="Y641" s="349">
        <f t="shared" ref="Y641:Y653" si="91">SUMPRODUCT($B641:$F641,$K$72:$O$72)</f>
        <v>0</v>
      </c>
      <c r="Z641" s="348"/>
      <c r="AA641" s="348"/>
      <c r="AB641" s="348"/>
      <c r="AC641"/>
      <c r="AD641"/>
      <c r="AE641"/>
      <c r="AF641"/>
    </row>
    <row r="642" spans="1:32" x14ac:dyDescent="0.25">
      <c r="A642" s="348"/>
      <c r="B642" s="350">
        <v>2.4064445745219151E-3</v>
      </c>
      <c r="C642" s="350">
        <v>4.916732600788852E-2</v>
      </c>
      <c r="D642" s="350"/>
      <c r="E642" s="350">
        <v>0.43377300329642365</v>
      </c>
      <c r="F642" s="350"/>
      <c r="G642" s="348"/>
      <c r="H642" s="349">
        <f t="shared" si="84"/>
        <v>0</v>
      </c>
      <c r="I642" s="348"/>
      <c r="J642" s="1"/>
      <c r="K642" s="348"/>
      <c r="L642" s="1"/>
      <c r="M642" s="348"/>
      <c r="N642" s="348"/>
      <c r="O642" s="348"/>
      <c r="P642" s="348"/>
      <c r="Q642" s="347"/>
      <c r="R642" s="349">
        <f t="shared" ref="R642:R653" si="92">SUMPRODUCT(B642:F642,K$65:O$65)</f>
        <v>0</v>
      </c>
      <c r="S642" s="349">
        <f t="shared" si="85"/>
        <v>0</v>
      </c>
      <c r="T642" s="349">
        <f t="shared" si="86"/>
        <v>0</v>
      </c>
      <c r="U642" s="349">
        <f t="shared" si="87"/>
        <v>0</v>
      </c>
      <c r="V642" s="349">
        <f t="shared" si="88"/>
        <v>0</v>
      </c>
      <c r="W642" s="349">
        <f t="shared" si="89"/>
        <v>0</v>
      </c>
      <c r="X642" s="349">
        <f t="shared" si="90"/>
        <v>0</v>
      </c>
      <c r="Y642" s="349">
        <f t="shared" si="91"/>
        <v>0</v>
      </c>
      <c r="Z642" s="348"/>
      <c r="AA642" s="348"/>
      <c r="AB642" s="348"/>
      <c r="AC642" s="351"/>
      <c r="AD642"/>
      <c r="AE642"/>
      <c r="AF642"/>
    </row>
    <row r="643" spans="1:32" x14ac:dyDescent="0.25">
      <c r="A643" s="348"/>
      <c r="B643" s="350">
        <v>4.7025640103690669E-3</v>
      </c>
      <c r="C643" s="350">
        <v>2.6467651753569032E-2</v>
      </c>
      <c r="D643" s="350">
        <v>1.5779150758246459</v>
      </c>
      <c r="E643" s="350">
        <v>0.46308605123268903</v>
      </c>
      <c r="F643" s="350"/>
      <c r="G643" s="348"/>
      <c r="H643" s="349">
        <f t="shared" si="84"/>
        <v>0</v>
      </c>
      <c r="I643" s="348"/>
      <c r="J643" s="1"/>
      <c r="K643" s="348"/>
      <c r="L643" s="1"/>
      <c r="M643" s="348"/>
      <c r="N643" s="348"/>
      <c r="O643" s="348"/>
      <c r="P643" s="348"/>
      <c r="Q643" s="347"/>
      <c r="R643" s="349">
        <f t="shared" si="92"/>
        <v>0</v>
      </c>
      <c r="S643" s="349">
        <f t="shared" si="85"/>
        <v>0</v>
      </c>
      <c r="T643" s="349">
        <f t="shared" si="86"/>
        <v>0</v>
      </c>
      <c r="U643" s="349">
        <f t="shared" si="87"/>
        <v>0</v>
      </c>
      <c r="V643" s="349">
        <f t="shared" si="88"/>
        <v>0</v>
      </c>
      <c r="W643" s="349">
        <f t="shared" si="89"/>
        <v>0</v>
      </c>
      <c r="X643" s="349">
        <f t="shared" si="90"/>
        <v>0</v>
      </c>
      <c r="Y643" s="349">
        <f t="shared" si="91"/>
        <v>0</v>
      </c>
      <c r="Z643" s="348"/>
      <c r="AA643" s="348"/>
      <c r="AB643" s="348"/>
      <c r="AC643" s="351"/>
      <c r="AD643"/>
      <c r="AE643"/>
      <c r="AF643"/>
    </row>
    <row r="644" spans="1:32" x14ac:dyDescent="0.25">
      <c r="A644" s="348"/>
      <c r="B644" s="350">
        <v>2.1345796787091364E-3</v>
      </c>
      <c r="C644" s="350">
        <v>-0.5596763798770793</v>
      </c>
      <c r="D644" s="350">
        <v>1.5821685867102824</v>
      </c>
      <c r="E644" s="350">
        <v>0.4572084970747804</v>
      </c>
      <c r="F644" s="350"/>
      <c r="G644" s="348"/>
      <c r="H644" s="349">
        <f t="shared" si="84"/>
        <v>0</v>
      </c>
      <c r="I644" s="348"/>
      <c r="J644" s="1"/>
      <c r="K644" s="348"/>
      <c r="L644" s="1"/>
      <c r="M644" s="348"/>
      <c r="N644" s="348"/>
      <c r="O644" s="348"/>
      <c r="P644" s="348"/>
      <c r="Q644" s="347"/>
      <c r="R644" s="349">
        <f t="shared" si="92"/>
        <v>0</v>
      </c>
      <c r="S644" s="349">
        <f t="shared" si="85"/>
        <v>0</v>
      </c>
      <c r="T644" s="349">
        <f t="shared" si="86"/>
        <v>0</v>
      </c>
      <c r="U644" s="349">
        <f t="shared" si="87"/>
        <v>0</v>
      </c>
      <c r="V644" s="349">
        <f t="shared" si="88"/>
        <v>0</v>
      </c>
      <c r="W644" s="349">
        <f t="shared" si="89"/>
        <v>0</v>
      </c>
      <c r="X644" s="349">
        <f t="shared" si="90"/>
        <v>0</v>
      </c>
      <c r="Y644" s="349">
        <f t="shared" si="91"/>
        <v>0</v>
      </c>
      <c r="Z644" s="348"/>
      <c r="AA644" s="348"/>
      <c r="AB644" s="348"/>
      <c r="AC644" s="351"/>
      <c r="AD644"/>
      <c r="AE644"/>
      <c r="AF644"/>
    </row>
    <row r="645" spans="1:32" x14ac:dyDescent="0.25">
      <c r="A645" s="348"/>
      <c r="B645" s="350"/>
      <c r="C645" s="350">
        <v>4.1977958856383404E-2</v>
      </c>
      <c r="D645" s="350"/>
      <c r="E645" s="350">
        <v>0.22965808600561383</v>
      </c>
      <c r="F645" s="350">
        <v>4.5105276538586613E-2</v>
      </c>
      <c r="G645" s="348"/>
      <c r="H645" s="349">
        <f t="shared" si="84"/>
        <v>0</v>
      </c>
      <c r="I645" s="348"/>
      <c r="J645" s="1"/>
      <c r="K645" s="348"/>
      <c r="L645" s="1"/>
      <c r="M645" s="348"/>
      <c r="N645" s="348"/>
      <c r="O645" s="348"/>
      <c r="P645" s="348"/>
      <c r="Q645" s="347"/>
      <c r="R645" s="349">
        <f t="shared" si="92"/>
        <v>0</v>
      </c>
      <c r="S645" s="349">
        <f t="shared" si="85"/>
        <v>0</v>
      </c>
      <c r="T645" s="349">
        <f t="shared" si="86"/>
        <v>0</v>
      </c>
      <c r="U645" s="349">
        <f t="shared" si="87"/>
        <v>0</v>
      </c>
      <c r="V645" s="349">
        <f t="shared" si="88"/>
        <v>0</v>
      </c>
      <c r="W645" s="349">
        <f t="shared" si="89"/>
        <v>0</v>
      </c>
      <c r="X645" s="349">
        <f t="shared" si="90"/>
        <v>0</v>
      </c>
      <c r="Y645" s="349">
        <f t="shared" si="91"/>
        <v>0</v>
      </c>
      <c r="Z645" s="348"/>
      <c r="AA645" s="348"/>
      <c r="AB645" s="348"/>
      <c r="AC645" s="351"/>
      <c r="AD645"/>
      <c r="AE645"/>
      <c r="AF645"/>
    </row>
    <row r="646" spans="1:32" x14ac:dyDescent="0.25">
      <c r="A646" s="348"/>
      <c r="B646" s="350"/>
      <c r="C646" s="350">
        <v>1.8162271823962E-2</v>
      </c>
      <c r="D646" s="350"/>
      <c r="E646" s="350">
        <v>0.24364506790801704</v>
      </c>
      <c r="F646" s="350">
        <v>4.2287046422761862E-2</v>
      </c>
      <c r="G646" s="348"/>
      <c r="H646" s="349">
        <f t="shared" si="84"/>
        <v>0</v>
      </c>
      <c r="I646" s="348"/>
      <c r="J646" s="1"/>
      <c r="K646" s="348"/>
      <c r="L646" s="1"/>
      <c r="M646" s="348"/>
      <c r="N646" s="348"/>
      <c r="O646" s="348"/>
      <c r="P646" s="348"/>
      <c r="Q646" s="347"/>
      <c r="R646" s="349">
        <f t="shared" si="92"/>
        <v>0</v>
      </c>
      <c r="S646" s="349">
        <f t="shared" si="85"/>
        <v>0</v>
      </c>
      <c r="T646" s="349">
        <f t="shared" si="86"/>
        <v>0</v>
      </c>
      <c r="U646" s="349">
        <f t="shared" si="87"/>
        <v>0</v>
      </c>
      <c r="V646" s="349">
        <f t="shared" si="88"/>
        <v>0</v>
      </c>
      <c r="W646" s="349">
        <f t="shared" si="89"/>
        <v>0</v>
      </c>
      <c r="X646" s="349">
        <f t="shared" si="90"/>
        <v>0</v>
      </c>
      <c r="Y646" s="349">
        <f t="shared" si="91"/>
        <v>0</v>
      </c>
      <c r="Z646" s="348"/>
      <c r="AA646" s="348"/>
      <c r="AB646" s="348"/>
      <c r="AC646" s="351"/>
      <c r="AD646"/>
      <c r="AE646"/>
      <c r="AF646"/>
    </row>
    <row r="647" spans="1:32" x14ac:dyDescent="0.25">
      <c r="A647" s="348"/>
      <c r="B647" s="1"/>
      <c r="C647" s="1"/>
      <c r="D647" s="1"/>
      <c r="E647" s="1"/>
      <c r="F647" s="1"/>
      <c r="G647" s="348"/>
      <c r="H647" s="367"/>
      <c r="I647" s="348"/>
      <c r="J647" s="1"/>
      <c r="K647" s="348"/>
      <c r="L647" s="1"/>
      <c r="M647" s="348"/>
      <c r="N647" s="348"/>
      <c r="O647" s="348"/>
      <c r="P647" s="348"/>
      <c r="Q647" s="347"/>
      <c r="R647" s="349">
        <f t="shared" si="92"/>
        <v>0</v>
      </c>
      <c r="S647" s="349">
        <f t="shared" si="85"/>
        <v>0</v>
      </c>
      <c r="T647" s="349">
        <f t="shared" si="86"/>
        <v>0</v>
      </c>
      <c r="U647" s="349">
        <f t="shared" si="87"/>
        <v>0</v>
      </c>
      <c r="V647" s="349">
        <f t="shared" si="88"/>
        <v>0</v>
      </c>
      <c r="W647" s="349">
        <f t="shared" si="89"/>
        <v>0</v>
      </c>
      <c r="X647" s="349">
        <f t="shared" si="90"/>
        <v>0</v>
      </c>
      <c r="Y647" s="349">
        <f t="shared" si="91"/>
        <v>0</v>
      </c>
      <c r="Z647" s="348"/>
      <c r="AA647" s="348"/>
      <c r="AB647" s="348"/>
      <c r="AC647" s="351"/>
      <c r="AD647"/>
      <c r="AE647"/>
      <c r="AF647"/>
    </row>
    <row r="648" spans="1:32" x14ac:dyDescent="0.25">
      <c r="A648" s="348"/>
      <c r="B648" s="1"/>
      <c r="C648" s="1"/>
      <c r="D648" s="1"/>
      <c r="E648" s="1"/>
      <c r="F648" s="1"/>
      <c r="G648" s="348"/>
      <c r="H648" s="367"/>
      <c r="I648" s="348"/>
      <c r="J648" s="1"/>
      <c r="K648" s="348"/>
      <c r="L648" s="1"/>
      <c r="M648" s="348"/>
      <c r="N648" s="348"/>
      <c r="O648" s="348"/>
      <c r="P648" s="348"/>
      <c r="Q648" s="347"/>
      <c r="R648" s="349">
        <f t="shared" si="92"/>
        <v>0</v>
      </c>
      <c r="S648" s="349">
        <f t="shared" si="85"/>
        <v>0</v>
      </c>
      <c r="T648" s="349">
        <f t="shared" si="86"/>
        <v>0</v>
      </c>
      <c r="U648" s="349">
        <f t="shared" si="87"/>
        <v>0</v>
      </c>
      <c r="V648" s="349">
        <f t="shared" si="88"/>
        <v>0</v>
      </c>
      <c r="W648" s="349">
        <f t="shared" si="89"/>
        <v>0</v>
      </c>
      <c r="X648" s="349">
        <f t="shared" si="90"/>
        <v>0</v>
      </c>
      <c r="Y648" s="349">
        <f t="shared" si="91"/>
        <v>0</v>
      </c>
      <c r="Z648" s="348"/>
      <c r="AA648" s="348"/>
      <c r="AB648" s="348"/>
      <c r="AC648" s="351"/>
      <c r="AD648"/>
      <c r="AE648"/>
      <c r="AF648"/>
    </row>
    <row r="649" spans="1:32" x14ac:dyDescent="0.25">
      <c r="A649" s="348"/>
      <c r="B649" s="1"/>
      <c r="C649" s="1"/>
      <c r="D649" s="1"/>
      <c r="E649" s="1"/>
      <c r="F649" s="1"/>
      <c r="G649" s="348"/>
      <c r="H649" s="367"/>
      <c r="I649" s="348"/>
      <c r="J649" s="1"/>
      <c r="K649" s="348"/>
      <c r="L649" s="1"/>
      <c r="M649" s="348"/>
      <c r="N649" s="348"/>
      <c r="O649" s="348"/>
      <c r="P649" s="348"/>
      <c r="Q649" s="347"/>
      <c r="R649" s="349">
        <f t="shared" si="92"/>
        <v>0</v>
      </c>
      <c r="S649" s="349">
        <f t="shared" si="85"/>
        <v>0</v>
      </c>
      <c r="T649" s="349">
        <f t="shared" si="86"/>
        <v>0</v>
      </c>
      <c r="U649" s="349">
        <f t="shared" si="87"/>
        <v>0</v>
      </c>
      <c r="V649" s="349">
        <f t="shared" si="88"/>
        <v>0</v>
      </c>
      <c r="W649" s="349">
        <f t="shared" si="89"/>
        <v>0</v>
      </c>
      <c r="X649" s="349">
        <f t="shared" si="90"/>
        <v>0</v>
      </c>
      <c r="Y649" s="349">
        <f t="shared" si="91"/>
        <v>0</v>
      </c>
      <c r="Z649" s="348"/>
      <c r="AA649" s="348"/>
      <c r="AB649" s="348"/>
      <c r="AC649" s="351"/>
      <c r="AD649"/>
      <c r="AE649"/>
      <c r="AF649"/>
    </row>
    <row r="650" spans="1:32" x14ac:dyDescent="0.25">
      <c r="A650" s="348"/>
      <c r="B650" s="1"/>
      <c r="C650" s="1"/>
      <c r="D650" s="1"/>
      <c r="E650" s="1"/>
      <c r="F650" s="1"/>
      <c r="G650" s="348"/>
      <c r="H650" s="367"/>
      <c r="I650" s="348"/>
      <c r="J650" s="1"/>
      <c r="K650" s="348"/>
      <c r="L650" s="1"/>
      <c r="M650" s="348"/>
      <c r="N650" s="348"/>
      <c r="O650" s="348"/>
      <c r="P650" s="348"/>
      <c r="Q650" s="347"/>
      <c r="R650" s="349">
        <f t="shared" si="92"/>
        <v>0</v>
      </c>
      <c r="S650" s="349">
        <f t="shared" si="85"/>
        <v>0</v>
      </c>
      <c r="T650" s="349">
        <f t="shared" si="86"/>
        <v>0</v>
      </c>
      <c r="U650" s="349">
        <f t="shared" si="87"/>
        <v>0</v>
      </c>
      <c r="V650" s="349">
        <f t="shared" si="88"/>
        <v>0</v>
      </c>
      <c r="W650" s="349">
        <f t="shared" si="89"/>
        <v>0</v>
      </c>
      <c r="X650" s="349">
        <f t="shared" si="90"/>
        <v>0</v>
      </c>
      <c r="Y650" s="349">
        <f t="shared" si="91"/>
        <v>0</v>
      </c>
      <c r="Z650" s="348"/>
      <c r="AA650" s="348"/>
      <c r="AB650" s="348"/>
      <c r="AC650"/>
      <c r="AD650"/>
      <c r="AE650"/>
      <c r="AF650"/>
    </row>
    <row r="651" spans="1:32" x14ac:dyDescent="0.25">
      <c r="A651" s="348"/>
      <c r="B651" s="1"/>
      <c r="C651" s="1"/>
      <c r="D651" s="1"/>
      <c r="E651" s="1"/>
      <c r="F651" s="1"/>
      <c r="G651" s="348"/>
      <c r="H651" s="367"/>
      <c r="I651" s="348"/>
      <c r="J651" s="1"/>
      <c r="K651" s="348"/>
      <c r="L651" s="1"/>
      <c r="M651" s="348"/>
      <c r="N651" s="348"/>
      <c r="O651" s="348"/>
      <c r="P651" s="348"/>
      <c r="Q651" s="347"/>
      <c r="R651" s="349">
        <f t="shared" si="92"/>
        <v>0</v>
      </c>
      <c r="S651" s="349">
        <f t="shared" si="85"/>
        <v>0</v>
      </c>
      <c r="T651" s="349">
        <f t="shared" si="86"/>
        <v>0</v>
      </c>
      <c r="U651" s="349">
        <f t="shared" si="87"/>
        <v>0</v>
      </c>
      <c r="V651" s="349">
        <f t="shared" si="88"/>
        <v>0</v>
      </c>
      <c r="W651" s="349">
        <f t="shared" si="89"/>
        <v>0</v>
      </c>
      <c r="X651" s="349">
        <f t="shared" si="90"/>
        <v>0</v>
      </c>
      <c r="Y651" s="349">
        <f t="shared" si="91"/>
        <v>0</v>
      </c>
      <c r="Z651" s="348"/>
      <c r="AA651" s="348"/>
      <c r="AB651" s="348"/>
      <c r="AC651"/>
      <c r="AD651"/>
      <c r="AE651"/>
      <c r="AF651"/>
    </row>
    <row r="652" spans="1:32" x14ac:dyDescent="0.25">
      <c r="A652" s="348"/>
      <c r="B652" s="1"/>
      <c r="C652" s="1"/>
      <c r="D652" s="1"/>
      <c r="E652" s="1"/>
      <c r="F652" s="1"/>
      <c r="G652" s="348"/>
      <c r="H652" s="367"/>
      <c r="I652" s="348"/>
      <c r="J652" s="1"/>
      <c r="K652" s="348"/>
      <c r="L652" s="1"/>
      <c r="M652" s="348"/>
      <c r="N652" s="348"/>
      <c r="O652" s="348"/>
      <c r="P652" s="348"/>
      <c r="Q652" s="347"/>
      <c r="R652" s="349">
        <f t="shared" si="92"/>
        <v>0</v>
      </c>
      <c r="S652" s="349">
        <f t="shared" si="85"/>
        <v>0</v>
      </c>
      <c r="T652" s="349">
        <f t="shared" si="86"/>
        <v>0</v>
      </c>
      <c r="U652" s="349">
        <f t="shared" si="87"/>
        <v>0</v>
      </c>
      <c r="V652" s="349">
        <f t="shared" si="88"/>
        <v>0</v>
      </c>
      <c r="W652" s="349">
        <f t="shared" si="89"/>
        <v>0</v>
      </c>
      <c r="X652" s="349">
        <f t="shared" si="90"/>
        <v>0</v>
      </c>
      <c r="Y652" s="349">
        <f t="shared" si="91"/>
        <v>0</v>
      </c>
      <c r="Z652" s="348"/>
      <c r="AA652" s="348"/>
      <c r="AB652" s="348"/>
      <c r="AC652"/>
      <c r="AD652"/>
      <c r="AE652"/>
      <c r="AF652"/>
    </row>
    <row r="653" spans="1:32" x14ac:dyDescent="0.25">
      <c r="A653" s="348"/>
      <c r="B653" s="1"/>
      <c r="C653" s="1"/>
      <c r="D653" s="1"/>
      <c r="E653" s="1"/>
      <c r="F653" s="1"/>
      <c r="G653" s="348"/>
      <c r="H653" s="367"/>
      <c r="I653" s="348"/>
      <c r="J653" s="1"/>
      <c r="K653" s="348"/>
      <c r="L653" s="1"/>
      <c r="M653" s="348"/>
      <c r="N653" s="348"/>
      <c r="O653" s="348"/>
      <c r="P653" s="348"/>
      <c r="Q653" s="347"/>
      <c r="R653" s="349">
        <f t="shared" si="92"/>
        <v>0</v>
      </c>
      <c r="S653" s="349">
        <f t="shared" si="85"/>
        <v>0</v>
      </c>
      <c r="T653" s="349">
        <f t="shared" si="86"/>
        <v>0</v>
      </c>
      <c r="U653" s="349">
        <f t="shared" si="87"/>
        <v>0</v>
      </c>
      <c r="V653" s="349">
        <f t="shared" si="88"/>
        <v>0</v>
      </c>
      <c r="W653" s="349">
        <f t="shared" si="89"/>
        <v>0</v>
      </c>
      <c r="X653" s="349">
        <f t="shared" si="90"/>
        <v>0</v>
      </c>
      <c r="Y653" s="349">
        <f t="shared" si="91"/>
        <v>0</v>
      </c>
      <c r="Z653" s="348"/>
      <c r="AA653" s="348"/>
      <c r="AB653" s="348"/>
      <c r="AC653"/>
      <c r="AD653"/>
      <c r="AE653"/>
      <c r="AF653"/>
    </row>
    <row r="654" spans="1:32" x14ac:dyDescent="0.25">
      <c r="A654" s="348"/>
      <c r="B654" s="348"/>
      <c r="C654" s="348"/>
      <c r="D654" s="348"/>
      <c r="E654" s="348"/>
      <c r="F654" s="348"/>
      <c r="G654" s="348"/>
      <c r="H654" s="348"/>
      <c r="I654" s="348"/>
      <c r="J654" s="348"/>
      <c r="K654" s="348"/>
      <c r="L654" s="348"/>
      <c r="M654" s="348"/>
      <c r="N654" s="348"/>
      <c r="O654" s="348"/>
      <c r="P654" s="348"/>
      <c r="Q654" s="347"/>
      <c r="R654" s="348"/>
      <c r="S654" s="348"/>
      <c r="T654" s="348"/>
      <c r="U654" s="348"/>
      <c r="V654" s="348"/>
      <c r="W654" s="348"/>
      <c r="X654" s="348"/>
      <c r="Y654" s="348"/>
      <c r="Z654" s="348"/>
      <c r="AA654" s="348"/>
      <c r="AB654" s="348"/>
      <c r="AC654"/>
      <c r="AD654"/>
      <c r="AE654"/>
      <c r="AF654"/>
    </row>
    <row r="655" spans="1:32" x14ac:dyDescent="0.25">
      <c r="A655" s="347"/>
      <c r="B655" s="347"/>
      <c r="C655" s="347"/>
      <c r="D655" s="347"/>
      <c r="E655" s="347"/>
      <c r="F655" s="347"/>
      <c r="G655" s="347"/>
      <c r="H655" s="347"/>
      <c r="I655" s="347"/>
      <c r="J655" s="347"/>
      <c r="K655" s="347"/>
      <c r="L655" s="347"/>
      <c r="M655" s="347"/>
      <c r="N655" s="347"/>
      <c r="O655" s="1"/>
      <c r="P655" s="1"/>
      <c r="Q655" s="1"/>
      <c r="R655" s="1"/>
      <c r="S655" s="1"/>
      <c r="T655" s="1"/>
      <c r="U655" s="1"/>
      <c r="V655"/>
      <c r="W655"/>
      <c r="X655"/>
      <c r="Y655"/>
      <c r="Z655"/>
      <c r="AA655"/>
      <c r="AB655"/>
      <c r="AC655"/>
      <c r="AD655"/>
      <c r="AE655"/>
      <c r="AF655"/>
    </row>
    <row r="656" spans="1:32" x14ac:dyDescent="0.25">
      <c r="A656" s="347"/>
      <c r="B656" s="347"/>
      <c r="C656" s="347"/>
      <c r="D656" s="347"/>
      <c r="E656" s="347"/>
      <c r="F656" s="347"/>
      <c r="G656" s="347"/>
      <c r="H656" s="347"/>
      <c r="I656" s="347"/>
      <c r="J656" s="347"/>
      <c r="K656" s="347"/>
      <c r="L656" s="347"/>
      <c r="M656" s="347"/>
      <c r="N656" s="347"/>
      <c r="O656" s="1"/>
      <c r="P656" s="1"/>
      <c r="Q656" s="1"/>
      <c r="R656" s="1"/>
      <c r="S656" s="1"/>
      <c r="T656" s="1"/>
      <c r="U656" s="1"/>
      <c r="V656"/>
      <c r="W656"/>
      <c r="X656"/>
      <c r="Y656"/>
      <c r="Z656"/>
      <c r="AA656"/>
      <c r="AB656"/>
      <c r="AC656"/>
      <c r="AD656"/>
      <c r="AE656"/>
      <c r="AF656"/>
    </row>
    <row r="657" spans="1:32" x14ac:dyDescent="0.25">
      <c r="A657" s="346" t="s">
        <v>322</v>
      </c>
      <c r="B657" s="345"/>
      <c r="C657" s="345"/>
      <c r="D657" s="345"/>
      <c r="E657" s="345"/>
      <c r="F657" s="345"/>
      <c r="G657" s="345"/>
      <c r="H657" s="345"/>
      <c r="I657" s="345"/>
      <c r="J657" s="345"/>
      <c r="K657" s="345"/>
      <c r="L657" s="345"/>
      <c r="M657" s="345"/>
      <c r="N657" s="345"/>
      <c r="O657" s="345"/>
      <c r="P657" s="1"/>
      <c r="Q657" s="1"/>
      <c r="R657" s="1"/>
      <c r="S657" s="1"/>
      <c r="T657" s="1"/>
      <c r="U657" s="1"/>
      <c r="V657"/>
      <c r="W657"/>
      <c r="X657"/>
      <c r="Y657"/>
      <c r="Z657"/>
      <c r="AA657"/>
      <c r="AB657"/>
      <c r="AC657"/>
      <c r="AD657"/>
      <c r="AE657"/>
      <c r="AF657"/>
    </row>
    <row r="658" spans="1:32" x14ac:dyDescent="0.25">
      <c r="A658" s="528" t="s">
        <v>239</v>
      </c>
      <c r="B658" s="529" t="s">
        <v>321</v>
      </c>
      <c r="C658" s="529" t="s">
        <v>320</v>
      </c>
      <c r="D658" s="529" t="s">
        <v>319</v>
      </c>
      <c r="E658" s="529" t="s">
        <v>318</v>
      </c>
      <c r="F658" s="529" t="s">
        <v>317</v>
      </c>
      <c r="G658" s="529" t="s">
        <v>316</v>
      </c>
      <c r="H658" s="529" t="s">
        <v>315</v>
      </c>
      <c r="I658" s="529" t="s">
        <v>314</v>
      </c>
      <c r="J658" s="529" t="s">
        <v>313</v>
      </c>
      <c r="K658" s="529" t="s">
        <v>312</v>
      </c>
      <c r="L658" s="529" t="s">
        <v>311</v>
      </c>
      <c r="M658" s="529" t="s">
        <v>310</v>
      </c>
      <c r="N658" s="528"/>
      <c r="O658" s="528" t="s">
        <v>393</v>
      </c>
      <c r="P658" s="1"/>
      <c r="Q658" s="1"/>
      <c r="R658" s="1"/>
      <c r="S658" s="1"/>
      <c r="T658" s="1"/>
      <c r="U658" s="1"/>
      <c r="V658"/>
      <c r="W658"/>
      <c r="X658"/>
      <c r="Y658"/>
      <c r="Z658"/>
      <c r="AA658"/>
      <c r="AB658"/>
      <c r="AC658"/>
      <c r="AD658"/>
      <c r="AE658"/>
      <c r="AF658"/>
    </row>
    <row r="659" spans="1:32" x14ac:dyDescent="0.25">
      <c r="A659" s="529" t="s">
        <v>144</v>
      </c>
      <c r="B659" s="530">
        <v>113.4</v>
      </c>
      <c r="C659" s="530">
        <v>114</v>
      </c>
      <c r="D659" s="530">
        <v>114.5</v>
      </c>
      <c r="E659" s="530">
        <v>114.8</v>
      </c>
      <c r="F659" s="530">
        <v>114.5</v>
      </c>
      <c r="G659" s="530">
        <v>114.8</v>
      </c>
      <c r="H659" s="530">
        <v>114.4</v>
      </c>
      <c r="I659" s="530">
        <v>114.8</v>
      </c>
      <c r="J659" s="530">
        <v>115.4</v>
      </c>
      <c r="K659" s="530">
        <v>115.3</v>
      </c>
      <c r="L659" s="530">
        <v>115</v>
      </c>
      <c r="M659" s="530">
        <v>115.1</v>
      </c>
      <c r="N659" s="530"/>
      <c r="O659" s="531">
        <v>114.78333333333332</v>
      </c>
      <c r="P659" s="1"/>
      <c r="Q659" s="1"/>
      <c r="R659" s="1"/>
      <c r="S659" s="1"/>
      <c r="T659" s="1"/>
      <c r="U659" s="1"/>
      <c r="V659"/>
      <c r="W659"/>
      <c r="X659"/>
      <c r="Y659"/>
      <c r="Z659"/>
      <c r="AA659"/>
      <c r="AB659"/>
      <c r="AC659"/>
      <c r="AD659"/>
      <c r="AE659"/>
      <c r="AF659"/>
    </row>
    <row r="660" spans="1:32" x14ac:dyDescent="0.25">
      <c r="A660" s="529" t="s">
        <v>82</v>
      </c>
      <c r="B660" s="530">
        <v>114.7</v>
      </c>
      <c r="C660" s="530">
        <v>115.7</v>
      </c>
      <c r="D660" s="530">
        <v>116</v>
      </c>
      <c r="E660" s="530">
        <v>116.6</v>
      </c>
      <c r="F660" s="530">
        <v>116.8</v>
      </c>
      <c r="G660" s="530">
        <v>116.9</v>
      </c>
      <c r="H660" s="530">
        <v>116.6</v>
      </c>
      <c r="I660" s="530">
        <v>117</v>
      </c>
      <c r="J660" s="530">
        <v>117.2</v>
      </c>
      <c r="K660" s="530">
        <v>117.5</v>
      </c>
      <c r="L660" s="530">
        <v>117.5</v>
      </c>
      <c r="M660" s="530">
        <v>117.7</v>
      </c>
      <c r="N660" s="530"/>
      <c r="O660" s="531">
        <v>116.85000000000001</v>
      </c>
      <c r="P660" s="1"/>
      <c r="Q660" s="1"/>
      <c r="R660" s="1"/>
      <c r="S660" s="1"/>
      <c r="T660" s="1"/>
      <c r="U660" s="1"/>
      <c r="V660"/>
      <c r="W660"/>
      <c r="X660"/>
      <c r="Y660"/>
      <c r="Z660"/>
      <c r="AA660"/>
      <c r="AB660"/>
      <c r="AC660"/>
      <c r="AD660"/>
      <c r="AE660"/>
      <c r="AF660"/>
    </row>
    <row r="661" spans="1:32" x14ac:dyDescent="0.25">
      <c r="A661" s="529" t="s">
        <v>81</v>
      </c>
      <c r="B661" s="530">
        <v>117.4</v>
      </c>
      <c r="C661" s="530">
        <v>118.2</v>
      </c>
      <c r="D661" s="530">
        <v>119.1</v>
      </c>
      <c r="E661" s="530">
        <v>119.6</v>
      </c>
      <c r="F661" s="530">
        <v>119.5</v>
      </c>
      <c r="G661" s="530">
        <v>119.7</v>
      </c>
      <c r="H661" s="530">
        <v>119.5</v>
      </c>
      <c r="I661" s="530">
        <v>119.7</v>
      </c>
      <c r="J661" s="530">
        <v>120.3</v>
      </c>
      <c r="K661" s="530">
        <v>120.6</v>
      </c>
      <c r="L661" s="530">
        <v>120.9</v>
      </c>
      <c r="M661" s="530">
        <v>120.7</v>
      </c>
      <c r="N661" s="530"/>
      <c r="O661" s="531">
        <v>119.71666666666665</v>
      </c>
      <c r="P661" s="1"/>
      <c r="Q661" s="1"/>
      <c r="R661" s="1"/>
      <c r="S661" s="1"/>
      <c r="T661" s="1"/>
      <c r="U661" s="1"/>
      <c r="V661"/>
      <c r="W661"/>
      <c r="X661"/>
      <c r="Y661"/>
      <c r="Z661"/>
      <c r="AA661"/>
      <c r="AB661"/>
      <c r="AC661"/>
      <c r="AD661"/>
      <c r="AE661"/>
      <c r="AF661"/>
    </row>
    <row r="662" spans="1:32" x14ac:dyDescent="0.25">
      <c r="A662" s="529" t="s">
        <v>80</v>
      </c>
      <c r="B662" s="530">
        <v>121.9</v>
      </c>
      <c r="C662" s="530">
        <v>122.6</v>
      </c>
      <c r="D662" s="530">
        <v>123.6</v>
      </c>
      <c r="E662" s="530">
        <v>123.8</v>
      </c>
      <c r="F662" s="530">
        <v>124.5</v>
      </c>
      <c r="G662" s="530">
        <v>124.9</v>
      </c>
      <c r="H662" s="530">
        <v>124.7</v>
      </c>
      <c r="I662" s="530">
        <v>125.3</v>
      </c>
      <c r="J662" s="530">
        <v>125.9</v>
      </c>
      <c r="K662" s="530">
        <v>125.9</v>
      </c>
      <c r="L662" s="530">
        <v>125.3</v>
      </c>
      <c r="M662" s="530">
        <v>124.9</v>
      </c>
      <c r="N662" s="530"/>
      <c r="O662" s="531">
        <v>124.85000000000001</v>
      </c>
      <c r="P662" s="1"/>
      <c r="Q662" s="1"/>
      <c r="R662" s="1"/>
      <c r="S662" s="1"/>
      <c r="T662" s="1"/>
      <c r="U662" s="1"/>
      <c r="V662"/>
      <c r="W662"/>
      <c r="X662"/>
      <c r="Y662"/>
      <c r="Z662"/>
      <c r="AA662"/>
      <c r="AB662"/>
      <c r="AC662"/>
      <c r="AD662"/>
      <c r="AE662"/>
      <c r="AF662"/>
    </row>
    <row r="663" spans="1:32" x14ac:dyDescent="0.25">
      <c r="A663" s="529" t="s">
        <v>271</v>
      </c>
      <c r="B663" s="530">
        <v>124.6</v>
      </c>
      <c r="C663" s="530">
        <v>124.7</v>
      </c>
      <c r="D663" s="530">
        <v>124.8</v>
      </c>
      <c r="E663" s="530">
        <v>124.8</v>
      </c>
      <c r="F663" s="530">
        <v>124.5</v>
      </c>
      <c r="G663" s="530">
        <v>124.8</v>
      </c>
      <c r="H663" s="530">
        <v>124</v>
      </c>
      <c r="I663" s="530">
        <v>124.4</v>
      </c>
      <c r="J663" s="530">
        <v>124.6</v>
      </c>
      <c r="K663" s="530">
        <v>124</v>
      </c>
      <c r="L663" s="530">
        <v>124.1</v>
      </c>
      <c r="M663" s="530">
        <v>124.2</v>
      </c>
      <c r="N663" s="530"/>
      <c r="O663" s="531">
        <v>124.51666666666667</v>
      </c>
      <c r="P663" s="1"/>
      <c r="Q663" s="1"/>
      <c r="R663" s="1"/>
      <c r="S663" s="1"/>
      <c r="T663" s="1"/>
      <c r="U663" s="1"/>
      <c r="V663"/>
      <c r="W663"/>
      <c r="X663"/>
      <c r="Y663"/>
      <c r="Z663"/>
      <c r="AA663"/>
      <c r="AB663"/>
      <c r="AC663"/>
      <c r="AD663"/>
      <c r="AE663"/>
      <c r="AF663"/>
    </row>
    <row r="664" spans="1:32" x14ac:dyDescent="0.25">
      <c r="A664" s="529" t="s">
        <v>286</v>
      </c>
      <c r="B664" s="530">
        <v>124.4</v>
      </c>
      <c r="C664" s="530">
        <v>124.8</v>
      </c>
      <c r="D664" s="530">
        <v>125.5</v>
      </c>
      <c r="E664" s="530">
        <v>125.8</v>
      </c>
      <c r="F664" s="530">
        <v>125.7</v>
      </c>
      <c r="G664" s="530">
        <v>126</v>
      </c>
      <c r="H664" s="530">
        <v>125.3</v>
      </c>
      <c r="I664" s="530">
        <v>125.9</v>
      </c>
      <c r="J664" s="530">
        <v>126.4</v>
      </c>
      <c r="K664" s="530">
        <v>126.9</v>
      </c>
      <c r="L664" s="530">
        <v>127.2</v>
      </c>
      <c r="M664" s="530">
        <v>127.8</v>
      </c>
      <c r="N664" s="530"/>
      <c r="O664" s="531">
        <v>125.85000000000001</v>
      </c>
      <c r="P664" s="1"/>
      <c r="Q664" s="1"/>
      <c r="R664" s="1"/>
      <c r="S664" s="1"/>
      <c r="T664" s="1"/>
      <c r="U664" s="1"/>
      <c r="V664"/>
      <c r="W664"/>
      <c r="X664"/>
      <c r="Y664"/>
      <c r="Z664"/>
      <c r="AA664"/>
      <c r="AB664"/>
      <c r="AC664"/>
      <c r="AD664"/>
      <c r="AE664"/>
      <c r="AF664"/>
    </row>
    <row r="665" spans="1:32" x14ac:dyDescent="0.25">
      <c r="A665" s="529" t="s">
        <v>272</v>
      </c>
      <c r="B665" s="530">
        <v>128.30000000000001</v>
      </c>
      <c r="C665" s="530">
        <v>129.1</v>
      </c>
      <c r="D665" s="530">
        <v>129.80000000000001</v>
      </c>
      <c r="E665" s="530">
        <v>130</v>
      </c>
      <c r="F665" s="530">
        <v>130.1</v>
      </c>
      <c r="G665" s="530">
        <v>130.5</v>
      </c>
      <c r="H665" s="530">
        <v>130.1</v>
      </c>
      <c r="I665" s="530">
        <v>130.6</v>
      </c>
      <c r="J665" s="530">
        <v>131.1</v>
      </c>
      <c r="K665" s="530">
        <v>131.5</v>
      </c>
      <c r="L665" s="530">
        <v>131.6</v>
      </c>
      <c r="M665" s="530">
        <v>131.5</v>
      </c>
      <c r="N665" s="530"/>
      <c r="O665" s="531">
        <v>130.4</v>
      </c>
      <c r="P665" s="1"/>
      <c r="Q665" s="1"/>
      <c r="R665" s="1"/>
      <c r="S665" s="1"/>
      <c r="T665" s="1"/>
      <c r="U665" s="1"/>
      <c r="V665"/>
      <c r="W665"/>
      <c r="X665"/>
      <c r="Y665"/>
      <c r="Z665"/>
      <c r="AA665"/>
      <c r="AB665"/>
      <c r="AC665"/>
      <c r="AD665"/>
      <c r="AE665"/>
      <c r="AF665"/>
    </row>
    <row r="666" spans="1:32" x14ac:dyDescent="0.25">
      <c r="A666" s="532">
        <v>2012</v>
      </c>
      <c r="B666" s="530">
        <v>132.4</v>
      </c>
      <c r="C666" s="530">
        <v>133.1</v>
      </c>
      <c r="D666" s="530">
        <v>133.6</v>
      </c>
      <c r="E666" s="530">
        <v>134</v>
      </c>
      <c r="F666" s="530">
        <v>134.1</v>
      </c>
      <c r="G666" s="530">
        <v>134.1</v>
      </c>
      <c r="H666" s="530">
        <v>133.9</v>
      </c>
      <c r="I666" s="530">
        <v>134.19999999999999</v>
      </c>
      <c r="J666" s="530">
        <v>134.69999999999999</v>
      </c>
      <c r="K666" s="530">
        <v>134.9</v>
      </c>
      <c r="L666" s="533">
        <v>134.4</v>
      </c>
      <c r="M666" s="533">
        <v>134.6</v>
      </c>
      <c r="N666" s="533"/>
      <c r="O666" s="531">
        <v>134.16666666666666</v>
      </c>
      <c r="P666" s="1"/>
      <c r="Q666" s="1"/>
      <c r="R666" s="1"/>
      <c r="S666" s="1"/>
      <c r="T666" s="1"/>
      <c r="U666" s="1"/>
      <c r="V666"/>
      <c r="W666"/>
      <c r="X666"/>
      <c r="Y666"/>
      <c r="Z666"/>
      <c r="AA666"/>
      <c r="AB666"/>
      <c r="AC666"/>
      <c r="AD666"/>
      <c r="AE666"/>
      <c r="AF666"/>
    </row>
    <row r="667" spans="1:32" x14ac:dyDescent="0.25">
      <c r="A667" s="532">
        <v>2013</v>
      </c>
      <c r="B667" s="530">
        <v>134.5</v>
      </c>
      <c r="C667" s="530">
        <v>135.30000000000001</v>
      </c>
      <c r="D667" s="530">
        <v>135.9</v>
      </c>
      <c r="E667" s="530">
        <v>136.1</v>
      </c>
      <c r="F667" s="530">
        <v>136.1</v>
      </c>
      <c r="G667" s="530">
        <v>136.1</v>
      </c>
      <c r="H667" s="530">
        <v>136</v>
      </c>
      <c r="I667" s="530">
        <v>135.80000000000001</v>
      </c>
      <c r="J667" s="530">
        <v>136.30000000000001</v>
      </c>
      <c r="K667" s="530">
        <v>136.5</v>
      </c>
      <c r="L667" s="533">
        <v>136.30000000000001</v>
      </c>
      <c r="M667" s="533">
        <v>136.80000000000001</v>
      </c>
      <c r="N667" s="533"/>
      <c r="O667" s="531">
        <v>136.06666666666663</v>
      </c>
      <c r="P667" s="1"/>
      <c r="Q667" s="1"/>
      <c r="R667" s="1"/>
      <c r="S667" s="1"/>
      <c r="T667" s="1"/>
      <c r="U667" s="1"/>
      <c r="V667"/>
      <c r="W667"/>
      <c r="X667"/>
      <c r="Y667"/>
      <c r="Z667"/>
      <c r="AA667"/>
      <c r="AB667"/>
      <c r="AC667"/>
      <c r="AD667"/>
      <c r="AE667"/>
      <c r="AF667"/>
    </row>
    <row r="668" spans="1:32" x14ac:dyDescent="0.25">
      <c r="A668" s="532">
        <v>2014</v>
      </c>
      <c r="B668" s="530">
        <v>136.69999999999999</v>
      </c>
      <c r="C668" s="530">
        <v>137</v>
      </c>
      <c r="D668" s="530">
        <v>137.4</v>
      </c>
      <c r="E668" s="530">
        <v>137.6</v>
      </c>
      <c r="F668" s="530">
        <v>137.19999999999999</v>
      </c>
      <c r="G668" s="530">
        <v>137.30000000000001</v>
      </c>
      <c r="H668" s="530">
        <v>137.19999999999999</v>
      </c>
      <c r="I668" s="530">
        <v>137.4</v>
      </c>
      <c r="J668" s="530">
        <v>138.1</v>
      </c>
      <c r="K668" s="530">
        <v>137.9</v>
      </c>
      <c r="L668" s="530">
        <v>137.6</v>
      </c>
      <c r="M668" s="530">
        <v>137.4</v>
      </c>
      <c r="N668" s="530"/>
      <c r="O668" s="531">
        <v>137.46666666666667</v>
      </c>
      <c r="P668" s="1"/>
      <c r="Q668" s="1"/>
      <c r="R668" s="1"/>
      <c r="S668" s="1"/>
      <c r="T668" s="1"/>
      <c r="U668" s="1"/>
      <c r="V668"/>
      <c r="W668"/>
      <c r="X668"/>
      <c r="Y668"/>
      <c r="Z668"/>
      <c r="AA668"/>
      <c r="AB668"/>
      <c r="AC668"/>
      <c r="AD668"/>
      <c r="AE668"/>
      <c r="AF668"/>
    </row>
    <row r="669" spans="1:32" x14ac:dyDescent="0.25">
      <c r="A669" s="532">
        <v>2015</v>
      </c>
      <c r="B669" s="530">
        <v>136.5</v>
      </c>
      <c r="C669" s="530">
        <v>136.80000000000001</v>
      </c>
      <c r="D669" s="530">
        <v>137.30000000000001</v>
      </c>
      <c r="E669" s="530">
        <v>137.30000000000001</v>
      </c>
      <c r="F669" s="530">
        <v>137.19999999999999</v>
      </c>
      <c r="G669" s="530">
        <v>137.19999999999999</v>
      </c>
      <c r="H669" s="530">
        <v>136.9</v>
      </c>
      <c r="I669" s="530">
        <v>137.1</v>
      </c>
      <c r="J669" s="530">
        <v>137.30000000000001</v>
      </c>
      <c r="K669" s="530">
        <v>137.5</v>
      </c>
      <c r="L669" s="530">
        <v>137.30000000000001</v>
      </c>
      <c r="M669" s="530">
        <v>137.1</v>
      </c>
      <c r="N669" s="530"/>
      <c r="O669" s="531">
        <v>137.16666666666666</v>
      </c>
      <c r="P669" s="1"/>
      <c r="Q669" s="1"/>
      <c r="R669" s="1"/>
      <c r="S669" s="1"/>
      <c r="T669" s="1"/>
      <c r="U669" s="1"/>
      <c r="V669"/>
      <c r="W669"/>
      <c r="X669"/>
      <c r="Y669"/>
      <c r="Z669"/>
      <c r="AA669"/>
      <c r="AB669"/>
      <c r="AC669"/>
      <c r="AD669"/>
      <c r="AE669"/>
      <c r="AF669"/>
    </row>
    <row r="670" spans="1:32" x14ac:dyDescent="0.25">
      <c r="A670" s="532">
        <v>2016</v>
      </c>
      <c r="B670" s="530">
        <v>136.5</v>
      </c>
      <c r="C670" s="530">
        <v>136.69999999999999</v>
      </c>
      <c r="D670" s="530">
        <v>137.19999999999999</v>
      </c>
      <c r="E670" s="530">
        <v>137.6</v>
      </c>
      <c r="F670" s="530">
        <v>137.6</v>
      </c>
      <c r="G670" s="530">
        <v>137.69999999999999</v>
      </c>
      <c r="H670" s="530">
        <v>137.5</v>
      </c>
      <c r="I670" s="530">
        <v>137.6</v>
      </c>
      <c r="J670" s="530"/>
      <c r="K670" s="530"/>
      <c r="L670" s="530"/>
      <c r="M670" s="530"/>
      <c r="N670" s="530"/>
      <c r="O670" s="531">
        <v>137.6</v>
      </c>
      <c r="P670" s="1"/>
      <c r="Q670" s="1"/>
      <c r="R670" s="1"/>
      <c r="S670" s="1"/>
      <c r="T670" s="1"/>
      <c r="U670" s="1"/>
      <c r="V670"/>
      <c r="W670"/>
      <c r="X670"/>
      <c r="Y670"/>
      <c r="Z670"/>
      <c r="AA670"/>
      <c r="AB670"/>
      <c r="AC670"/>
      <c r="AD670"/>
      <c r="AE670"/>
      <c r="AF670"/>
    </row>
    <row r="671" spans="1:32" x14ac:dyDescent="0.25">
      <c r="A671" s="344"/>
      <c r="B671" s="344"/>
      <c r="C671" s="344"/>
      <c r="D671" s="344"/>
      <c r="E671" s="344"/>
      <c r="F671" s="344"/>
      <c r="G671" s="344"/>
      <c r="H671" s="344"/>
      <c r="I671" s="344"/>
      <c r="J671" s="344"/>
      <c r="K671" s="344"/>
      <c r="L671" s="344"/>
      <c r="M671" s="344"/>
      <c r="N671" s="344"/>
      <c r="O671" s="344"/>
      <c r="P671" s="1"/>
      <c r="Q671" s="1"/>
      <c r="R671" s="1"/>
      <c r="S671" s="1"/>
      <c r="T671" s="1"/>
      <c r="U671" s="1"/>
      <c r="V671"/>
      <c r="W671"/>
      <c r="X671"/>
      <c r="Y671"/>
      <c r="Z671"/>
      <c r="AA671"/>
      <c r="AB671"/>
      <c r="AC671"/>
      <c r="AD671"/>
      <c r="AE671"/>
      <c r="AF671"/>
    </row>
    <row r="672" spans="1:32" ht="16.5" x14ac:dyDescent="0.3">
      <c r="A672" s="339"/>
      <c r="B672" s="343"/>
      <c r="C672" s="342"/>
      <c r="D672" s="342"/>
      <c r="E672" s="342"/>
      <c r="F672" s="342"/>
      <c r="G672" s="342"/>
      <c r="H672" s="341"/>
      <c r="I672" s="341"/>
      <c r="J672" s="341"/>
      <c r="K672" s="341"/>
      <c r="L672" s="340"/>
      <c r="M672" s="340"/>
      <c r="N672" s="339"/>
      <c r="O672" s="1"/>
      <c r="P672" s="1"/>
      <c r="Q672" s="1"/>
      <c r="R672" s="1"/>
      <c r="S672" s="1"/>
      <c r="T672" s="1"/>
      <c r="U672" s="1"/>
      <c r="V672"/>
      <c r="W672"/>
      <c r="X672"/>
      <c r="Y672"/>
      <c r="Z672"/>
      <c r="AA672"/>
      <c r="AB672"/>
      <c r="AC672"/>
      <c r="AD672"/>
      <c r="AE672"/>
      <c r="AF672"/>
    </row>
    <row r="673" spans="1:32" ht="16.5" x14ac:dyDescent="0.3">
      <c r="A673" s="339"/>
      <c r="B673" s="343"/>
      <c r="C673" s="342"/>
      <c r="D673" s="342"/>
      <c r="E673" s="342"/>
      <c r="F673" s="342"/>
      <c r="G673" s="342"/>
      <c r="H673" s="341"/>
      <c r="I673" s="341"/>
      <c r="J673" s="341"/>
      <c r="K673" s="341"/>
      <c r="L673" s="340"/>
      <c r="M673" s="340"/>
      <c r="N673" s="339"/>
      <c r="O673" s="1"/>
      <c r="P673" s="1"/>
      <c r="Q673" s="1"/>
      <c r="R673" s="1"/>
      <c r="S673" s="1"/>
      <c r="T673" s="1"/>
      <c r="U673" s="1"/>
      <c r="V673"/>
      <c r="W673"/>
      <c r="X673"/>
      <c r="Y673"/>
      <c r="Z673"/>
      <c r="AA673"/>
      <c r="AB673"/>
      <c r="AC673"/>
      <c r="AD673"/>
      <c r="AE673"/>
      <c r="AF673"/>
    </row>
    <row r="674" spans="1:32" ht="16.5" x14ac:dyDescent="0.3">
      <c r="A674" s="339"/>
      <c r="B674" s="343"/>
      <c r="C674" s="342"/>
      <c r="D674" s="342"/>
      <c r="E674" s="342"/>
      <c r="F674" s="342"/>
      <c r="G674" s="342"/>
      <c r="H674" s="341"/>
      <c r="I674" s="341"/>
      <c r="J674" s="341"/>
      <c r="K674" s="341"/>
      <c r="L674" s="340"/>
      <c r="M674" s="340"/>
      <c r="N674" s="339"/>
      <c r="O674" s="1"/>
      <c r="P674" s="1"/>
      <c r="Q674" s="1"/>
      <c r="R674" s="1"/>
      <c r="S674" s="1"/>
      <c r="T674" s="1"/>
      <c r="U674" s="1"/>
      <c r="V674"/>
      <c r="W674"/>
      <c r="X674"/>
      <c r="Y674"/>
      <c r="Z674"/>
      <c r="AA674"/>
      <c r="AB674"/>
      <c r="AC674"/>
      <c r="AD674"/>
      <c r="AE674"/>
      <c r="AF674"/>
    </row>
    <row r="675" spans="1:32" ht="16.5" x14ac:dyDescent="0.3">
      <c r="A675" s="339"/>
      <c r="B675" s="343"/>
      <c r="C675" s="342"/>
      <c r="D675" s="342"/>
      <c r="E675" s="342"/>
      <c r="F675" s="342"/>
      <c r="G675" s="342"/>
      <c r="H675" s="341"/>
      <c r="I675" s="341"/>
      <c r="J675" s="341"/>
      <c r="K675" s="341"/>
      <c r="L675" s="340"/>
      <c r="M675" s="340"/>
      <c r="N675" s="339"/>
      <c r="O675" s="1"/>
      <c r="P675" s="1"/>
      <c r="Q675" s="1"/>
      <c r="R675" s="1"/>
      <c r="S675" s="1"/>
      <c r="T675" s="1"/>
      <c r="U675" s="1"/>
      <c r="V675"/>
      <c r="W675"/>
      <c r="X675"/>
      <c r="Y675"/>
      <c r="Z675"/>
      <c r="AA675"/>
      <c r="AB675"/>
      <c r="AC675"/>
      <c r="AD675"/>
      <c r="AE675"/>
      <c r="AF675"/>
    </row>
  </sheetData>
  <protectedRanges>
    <protectedRange password="CD46" sqref="A5:K5 M15:M18 M20:M23" name="Range1_3_1"/>
    <protectedRange password="CD46" sqref="D20:K23" name="Range3_1"/>
    <protectedRange password="CD46" sqref="D15:K18" name="Range2_1"/>
    <protectedRange sqref="B43:E55" name="Alue4_1"/>
  </protectedRanges>
  <customSheetViews>
    <customSheetView guid="{8386F830-B269-4ACC-A789-9E42C0FB51D1}">
      <selection activeCell="I31" sqref="I31"/>
      <pageMargins left="0.7" right="0.7" top="0.75" bottom="0.75" header="0.3" footer="0.3"/>
    </customSheetView>
    <customSheetView guid="{C44CE6ED-446D-4E43-AC42-1BADDBA87353}">
      <selection activeCell="G11" sqref="G11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5"/>
  <dimension ref="A1:IR110"/>
  <sheetViews>
    <sheetView showGridLines="0" workbookViewId="0">
      <pane ySplit="5" topLeftCell="A15" activePane="bottomLeft" state="frozen"/>
      <selection pane="bottomLeft" activeCell="I29" sqref="I29"/>
    </sheetView>
  </sheetViews>
  <sheetFormatPr defaultRowHeight="12.75" x14ac:dyDescent="0.2"/>
  <cols>
    <col min="1" max="1" width="69.28515625" style="2" customWidth="1"/>
    <col min="2" max="2" width="17.7109375" style="2" customWidth="1"/>
    <col min="3" max="3" width="19.42578125" style="2" customWidth="1"/>
    <col min="4" max="4" width="18.5703125" style="2" customWidth="1"/>
    <col min="5" max="5" width="18.140625" style="2" customWidth="1"/>
    <col min="6" max="7" width="9.140625" style="2"/>
    <col min="8" max="8" width="9.140625" style="2" customWidth="1"/>
    <col min="9" max="21" width="9.140625" style="2"/>
    <col min="22" max="16384" width="9.140625" style="6"/>
  </cols>
  <sheetData>
    <row r="1" spans="1:252" s="301" customFormat="1" ht="15" customHeight="1" x14ac:dyDescent="0.2">
      <c r="A1" s="284" t="s">
        <v>245</v>
      </c>
      <c r="B1" s="302" t="s">
        <v>238</v>
      </c>
    </row>
    <row r="2" spans="1:252" s="302" customFormat="1" ht="15" customHeight="1" x14ac:dyDescent="0.2">
      <c r="A2" s="303" t="s">
        <v>246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</row>
    <row r="3" spans="1:252" s="301" customFormat="1" ht="15" customHeight="1" x14ac:dyDescent="0.2">
      <c r="A3" s="306"/>
    </row>
    <row r="4" spans="1:252" s="301" customFormat="1" ht="15" customHeight="1" x14ac:dyDescent="0.2">
      <c r="A4" s="309"/>
      <c r="B4" s="311"/>
    </row>
    <row r="5" spans="1:252" s="301" customFormat="1" ht="15" customHeight="1" x14ac:dyDescent="0.2">
      <c r="A5" s="284" t="s">
        <v>43</v>
      </c>
      <c r="B5" s="299">
        <v>2016</v>
      </c>
      <c r="C5" s="300">
        <v>2017</v>
      </c>
      <c r="D5" s="300">
        <v>2018</v>
      </c>
      <c r="E5" s="300">
        <v>2019</v>
      </c>
      <c r="F5" s="300"/>
    </row>
    <row r="6" spans="1:252" ht="15" x14ac:dyDescent="0.25">
      <c r="A6" s="14" t="s">
        <v>24</v>
      </c>
      <c r="B6" s="15"/>
      <c r="C6" s="15"/>
      <c r="D6" s="15"/>
      <c r="E6" s="15"/>
      <c r="F6" s="15"/>
    </row>
    <row r="7" spans="1:252" ht="15" x14ac:dyDescent="0.25">
      <c r="A7" s="15"/>
      <c r="B7" s="14"/>
      <c r="C7" s="14"/>
      <c r="D7" s="14"/>
      <c r="E7" s="14"/>
      <c r="F7" s="15"/>
    </row>
    <row r="8" spans="1:252" ht="15" x14ac:dyDescent="0.25">
      <c r="A8" s="14" t="s">
        <v>28</v>
      </c>
      <c r="B8" s="14"/>
      <c r="C8" s="14"/>
      <c r="D8" s="14"/>
      <c r="E8" s="14"/>
      <c r="F8" s="15"/>
    </row>
    <row r="9" spans="1:252" ht="15" x14ac:dyDescent="0.25">
      <c r="A9" s="15"/>
      <c r="B9" s="15"/>
      <c r="C9" s="15"/>
      <c r="D9" s="15"/>
      <c r="E9" s="15"/>
      <c r="F9" s="15"/>
    </row>
    <row r="10" spans="1:252" ht="15" x14ac:dyDescent="0.25">
      <c r="A10" s="14" t="s">
        <v>25</v>
      </c>
      <c r="B10" s="16"/>
      <c r="C10" s="15"/>
      <c r="D10" s="15"/>
      <c r="E10" s="15"/>
      <c r="F10" s="15"/>
    </row>
    <row r="11" spans="1:252" ht="15" x14ac:dyDescent="0.25">
      <c r="A11" s="32" t="s">
        <v>262</v>
      </c>
      <c r="B11" s="17">
        <f>Investointikannustin!B10</f>
        <v>0</v>
      </c>
      <c r="C11" s="17">
        <f>Investointikannustin!C10</f>
        <v>0</v>
      </c>
      <c r="D11" s="17">
        <f>Investointikannustin!D10</f>
        <v>0</v>
      </c>
      <c r="E11" s="17">
        <f>Investointikannustin!E10</f>
        <v>0</v>
      </c>
      <c r="F11" s="15"/>
    </row>
    <row r="12" spans="1:252" ht="15" x14ac:dyDescent="0.25">
      <c r="A12" s="32" t="s">
        <v>259</v>
      </c>
      <c r="B12" s="17">
        <f>(Vastaavaa!F13+Vastaavaa!F15+Vastaavaa!F19+Vastaavaa!F21)-Vastaavaa!F14-Vastaavaa!F20</f>
        <v>0</v>
      </c>
      <c r="C12" s="17">
        <f>(Vastaavaa!G13+Vastaavaa!G15+Vastaavaa!G19+Vastaavaa!G21)-Vastaavaa!G14-Vastaavaa!G20</f>
        <v>0</v>
      </c>
      <c r="D12" s="17">
        <f>(Vastaavaa!H13+Vastaavaa!H15+Vastaavaa!H19+Vastaavaa!H21)-Vastaavaa!H14-Vastaavaa!H20</f>
        <v>0</v>
      </c>
      <c r="E12" s="17">
        <f>(Vastaavaa!I13+Vastaavaa!I15+Vastaavaa!I19+Vastaavaa!I21)-Vastaavaa!I14-Vastaavaa!I20</f>
        <v>0</v>
      </c>
      <c r="F12" s="15"/>
    </row>
    <row r="13" spans="1:252" ht="15" x14ac:dyDescent="0.25">
      <c r="A13" s="15"/>
      <c r="B13" s="18"/>
      <c r="C13" s="18"/>
      <c r="D13" s="18"/>
      <c r="E13" s="18"/>
      <c r="F13" s="15"/>
    </row>
    <row r="14" spans="1:252" ht="15" x14ac:dyDescent="0.25">
      <c r="A14" s="19" t="s">
        <v>26</v>
      </c>
      <c r="B14" s="18"/>
      <c r="C14" s="18"/>
      <c r="D14" s="18"/>
      <c r="E14" s="18"/>
      <c r="F14" s="15"/>
    </row>
    <row r="15" spans="1:252" ht="15" x14ac:dyDescent="0.25">
      <c r="A15" s="32" t="s">
        <v>260</v>
      </c>
      <c r="B15" s="17">
        <f>Vastaavaa!F24</f>
        <v>0</v>
      </c>
      <c r="C15" s="17">
        <f>Vastaavaa!G24</f>
        <v>0</v>
      </c>
      <c r="D15" s="17">
        <f>Vastaavaa!H24</f>
        <v>0</v>
      </c>
      <c r="E15" s="17">
        <f>Vastaavaa!I24</f>
        <v>0</v>
      </c>
      <c r="F15" s="15"/>
    </row>
    <row r="16" spans="1:252" ht="15" x14ac:dyDescent="0.25">
      <c r="A16" s="32" t="s">
        <v>261</v>
      </c>
      <c r="B16" s="17">
        <f>Vastaavaa!F27+Vastaavaa!F31</f>
        <v>0</v>
      </c>
      <c r="C16" s="17">
        <f>Vastaavaa!G27+Vastaavaa!G31</f>
        <v>0</v>
      </c>
      <c r="D16" s="17">
        <f>Vastaavaa!H27+Vastaavaa!H31</f>
        <v>0</v>
      </c>
      <c r="E16" s="17">
        <f>Vastaavaa!I27+Vastaavaa!I31</f>
        <v>0</v>
      </c>
      <c r="F16" s="15"/>
    </row>
    <row r="17" spans="1:8" ht="15" x14ac:dyDescent="0.25">
      <c r="A17" s="21"/>
      <c r="B17" s="20"/>
      <c r="C17" s="20"/>
      <c r="D17" s="20"/>
      <c r="E17" s="20"/>
      <c r="F17" s="15"/>
    </row>
    <row r="18" spans="1:8" ht="15" x14ac:dyDescent="0.25">
      <c r="A18" s="14" t="s">
        <v>27</v>
      </c>
      <c r="B18" s="263">
        <f>B11+B12+B15+B16</f>
        <v>0</v>
      </c>
      <c r="C18" s="263">
        <f>C11+C12+C15+C16</f>
        <v>0</v>
      </c>
      <c r="D18" s="263">
        <f>D11+D12+D15+D16</f>
        <v>0</v>
      </c>
      <c r="E18" s="263">
        <f>E11+E12+E15+E16</f>
        <v>0</v>
      </c>
      <c r="F18" s="15"/>
    </row>
    <row r="19" spans="1:8" ht="15" x14ac:dyDescent="0.25">
      <c r="A19" s="15"/>
      <c r="B19" s="29"/>
      <c r="C19" s="29"/>
      <c r="D19" s="29"/>
      <c r="E19" s="29"/>
      <c r="F19" s="15"/>
    </row>
    <row r="20" spans="1:8" ht="15" x14ac:dyDescent="0.25">
      <c r="A20" s="15"/>
      <c r="B20" s="29"/>
      <c r="C20" s="29"/>
      <c r="D20" s="29"/>
      <c r="E20" s="29"/>
      <c r="F20" s="15"/>
    </row>
    <row r="21" spans="1:8" ht="21.75" customHeight="1" thickBot="1" x14ac:dyDescent="0.3">
      <c r="A21" s="22" t="s">
        <v>35</v>
      </c>
      <c r="B21" s="264">
        <f>B18</f>
        <v>0</v>
      </c>
      <c r="C21" s="264">
        <f>C18</f>
        <v>0</v>
      </c>
      <c r="D21" s="264">
        <f>D18</f>
        <v>0</v>
      </c>
      <c r="E21" s="120">
        <f>E18</f>
        <v>0</v>
      </c>
      <c r="F21" s="23"/>
      <c r="G21" s="6"/>
    </row>
    <row r="22" spans="1:8" ht="15" x14ac:dyDescent="0.25">
      <c r="A22" s="24"/>
      <c r="B22" s="265"/>
      <c r="C22" s="265"/>
      <c r="D22" s="265"/>
      <c r="E22" s="265"/>
      <c r="F22" s="15"/>
    </row>
    <row r="23" spans="1:8" ht="15" x14ac:dyDescent="0.25">
      <c r="A23" s="24"/>
      <c r="B23" s="265"/>
      <c r="C23" s="265"/>
      <c r="D23" s="265"/>
      <c r="E23" s="265"/>
      <c r="F23" s="15"/>
    </row>
    <row r="24" spans="1:8" ht="15" x14ac:dyDescent="0.25">
      <c r="A24" s="14" t="s">
        <v>29</v>
      </c>
      <c r="B24" s="265">
        <v>2016</v>
      </c>
      <c r="C24" s="265">
        <v>2017</v>
      </c>
      <c r="D24" s="265">
        <v>2018</v>
      </c>
      <c r="E24" s="265">
        <v>2019</v>
      </c>
      <c r="F24" s="15"/>
    </row>
    <row r="25" spans="1:8" ht="15" x14ac:dyDescent="0.25">
      <c r="A25" s="15"/>
      <c r="B25" s="29"/>
      <c r="C25" s="29"/>
      <c r="D25" s="29"/>
      <c r="E25" s="265"/>
      <c r="F25" s="15"/>
    </row>
    <row r="26" spans="1:8" ht="15" x14ac:dyDescent="0.25">
      <c r="A26" s="14" t="s">
        <v>30</v>
      </c>
      <c r="B26" s="29"/>
      <c r="C26" s="29"/>
      <c r="D26" s="29"/>
      <c r="E26" s="265"/>
      <c r="F26" s="15"/>
    </row>
    <row r="27" spans="1:8" ht="15" x14ac:dyDescent="0.25">
      <c r="A27" s="32" t="s">
        <v>263</v>
      </c>
      <c r="B27" s="263">
        <f>Vastattavaa!F9-Vastattavaa!F16</f>
        <v>0</v>
      </c>
      <c r="C27" s="263">
        <f>Vastattavaa!G9-Vastattavaa!G16</f>
        <v>0</v>
      </c>
      <c r="D27" s="263">
        <f>Vastattavaa!H9-Vastattavaa!H16</f>
        <v>0</v>
      </c>
      <c r="E27" s="263">
        <f>Vastattavaa!I9-Vastattavaa!I16</f>
        <v>0</v>
      </c>
      <c r="F27" s="15"/>
      <c r="G27"/>
    </row>
    <row r="28" spans="1:8" ht="15" x14ac:dyDescent="0.25">
      <c r="A28" s="32" t="s">
        <v>367</v>
      </c>
      <c r="B28" s="263">
        <f>((-Tuloslaskelma!F75)+(-Tuloslaskelma!F76))*(1-Parametrit!B8)</f>
        <v>0</v>
      </c>
      <c r="C28" s="263">
        <f>((-Tuloslaskelma!G75)+(-Tuloslaskelma!G76))*(1-Parametrit!C8)</f>
        <v>0</v>
      </c>
      <c r="D28" s="263">
        <f>((-Tuloslaskelma!H75)+(-Tuloslaskelma!H76))*(1-Parametrit!D8)</f>
        <v>0</v>
      </c>
      <c r="E28" s="263">
        <f>((-Tuloslaskelma!I75)+(-Tuloslaskelma!I76))*(1-Parametrit!E8)</f>
        <v>0</v>
      </c>
      <c r="F28" s="319"/>
      <c r="G28"/>
      <c r="H28" s="321"/>
    </row>
    <row r="29" spans="1:8" ht="30" x14ac:dyDescent="0.25">
      <c r="A29" s="32" t="s">
        <v>368</v>
      </c>
      <c r="B29" s="263">
        <f>(1-Parametrit!B8)*Vastattavaa!F20+Vastattavaa!F21</f>
        <v>0</v>
      </c>
      <c r="C29" s="263">
        <f>(1-Parametrit!C8)*Vastattavaa!G20+Vastattavaa!G21</f>
        <v>0</v>
      </c>
      <c r="D29" s="263">
        <f>(1-Parametrit!D8)*Vastattavaa!H20+Vastattavaa!H21</f>
        <v>0</v>
      </c>
      <c r="E29" s="263">
        <f>(1-Parametrit!E8)*Vastattavaa!I20+Vastattavaa!I21</f>
        <v>0</v>
      </c>
      <c r="F29" s="319"/>
      <c r="G29"/>
      <c r="H29" s="321"/>
    </row>
    <row r="30" spans="1:8" ht="15" x14ac:dyDescent="0.25">
      <c r="A30" s="32"/>
      <c r="B30" s="29"/>
      <c r="C30" s="29"/>
      <c r="D30" s="29"/>
      <c r="E30" s="29"/>
      <c r="F30" s="15"/>
      <c r="G30"/>
      <c r="H30" s="321"/>
    </row>
    <row r="31" spans="1:8" ht="15" x14ac:dyDescent="0.25">
      <c r="A31" s="32" t="s">
        <v>369</v>
      </c>
      <c r="B31" s="263">
        <f>(-Tuloslaskelma!F70+(-Tuloslaskelma!F71))*(1-Parametrit!B8)</f>
        <v>0</v>
      </c>
      <c r="C31" s="263">
        <f>(-Tuloslaskelma!G70+(-Tuloslaskelma!G71))*(1-Parametrit!C8)</f>
        <v>0</v>
      </c>
      <c r="D31" s="263">
        <f>(-Tuloslaskelma!H70+(-Tuloslaskelma!H71))*(1-Parametrit!D8)</f>
        <v>0</v>
      </c>
      <c r="E31" s="263">
        <f>(-Tuloslaskelma!I70+(-Tuloslaskelma!I71))*(1-Parametrit!E8)</f>
        <v>0</v>
      </c>
      <c r="F31" s="15"/>
      <c r="G31"/>
    </row>
    <row r="32" spans="1:8" ht="15" x14ac:dyDescent="0.25">
      <c r="A32" s="32" t="s">
        <v>31</v>
      </c>
      <c r="B32" s="263">
        <f>B18-(B27+B28+B29+B31+B36+B37+B38+B41+B42+B43+B44+B45)</f>
        <v>0</v>
      </c>
      <c r="C32" s="263">
        <f>C18-(C27+C28+C29+C31+C36+C37+C38+C41+C42+C43+C44+C45)</f>
        <v>0</v>
      </c>
      <c r="D32" s="263">
        <f>D18-(D27+D28+D29+D31+D36+D37+D38+D41+D42+D43+D44+D45)</f>
        <v>0</v>
      </c>
      <c r="E32" s="263">
        <f>E18-(E27+E28+E29+E31+E36+E37+E38+E41+E42+E43+E44+E45)</f>
        <v>0</v>
      </c>
      <c r="F32" s="15"/>
      <c r="G32"/>
    </row>
    <row r="33" spans="1:8" ht="15" x14ac:dyDescent="0.25">
      <c r="A33" s="71"/>
      <c r="B33" s="29"/>
      <c r="C33" s="29"/>
      <c r="D33" s="29"/>
      <c r="E33" s="29"/>
      <c r="F33" s="15"/>
    </row>
    <row r="34" spans="1:8" ht="15" x14ac:dyDescent="0.25">
      <c r="A34" s="14" t="s">
        <v>32</v>
      </c>
      <c r="B34" s="29"/>
      <c r="C34" s="29"/>
      <c r="D34" s="29"/>
      <c r="E34" s="29"/>
      <c r="F34" s="15"/>
    </row>
    <row r="35" spans="1:8" ht="15" x14ac:dyDescent="0.25">
      <c r="A35" s="70" t="s">
        <v>33</v>
      </c>
      <c r="B35" s="29"/>
      <c r="C35" s="29"/>
      <c r="D35" s="29"/>
      <c r="E35" s="29"/>
      <c r="F35" s="15"/>
    </row>
    <row r="36" spans="1:8" ht="15" x14ac:dyDescent="0.25">
      <c r="A36" s="32" t="s">
        <v>264</v>
      </c>
      <c r="B36" s="263">
        <f>Vastattavaa!F25+Vastattavaa!F33-Vastattavaa!F34-Vastattavaa!F35</f>
        <v>0</v>
      </c>
      <c r="C36" s="263">
        <f>Vastattavaa!G25+Vastattavaa!G33-Vastattavaa!G34-Vastattavaa!G35</f>
        <v>0</v>
      </c>
      <c r="D36" s="263">
        <f>Vastattavaa!H25+Vastattavaa!H33-Vastattavaa!H34-Vastattavaa!H35</f>
        <v>0</v>
      </c>
      <c r="E36" s="263">
        <f>Vastattavaa!I25+Vastattavaa!I33-Vastattavaa!I34-Vastattavaa!I35</f>
        <v>0</v>
      </c>
      <c r="F36" s="15"/>
    </row>
    <row r="37" spans="1:8" ht="15" x14ac:dyDescent="0.25">
      <c r="A37" s="32" t="s">
        <v>265</v>
      </c>
      <c r="B37" s="263">
        <f>Vastattavaa!F16</f>
        <v>0</v>
      </c>
      <c r="C37" s="263">
        <f>Vastattavaa!G16</f>
        <v>0</v>
      </c>
      <c r="D37" s="263">
        <f>Vastattavaa!H16</f>
        <v>0</v>
      </c>
      <c r="E37" s="263">
        <f>Vastattavaa!I16</f>
        <v>0</v>
      </c>
      <c r="F37" s="15"/>
    </row>
    <row r="38" spans="1:8" ht="30" x14ac:dyDescent="0.25">
      <c r="A38" s="32" t="s">
        <v>370</v>
      </c>
      <c r="B38" s="263">
        <f>-(Vastattavaa!F26+Vastattavaa!F36)*(1-Parametrit!B8)</f>
        <v>0</v>
      </c>
      <c r="C38" s="263">
        <f>-(Vastattavaa!G26+Vastattavaa!G36)*(1-Parametrit!C8)</f>
        <v>0</v>
      </c>
      <c r="D38" s="263">
        <f>-(Vastattavaa!H26+Vastattavaa!H36)*(1-Parametrit!D8)</f>
        <v>0</v>
      </c>
      <c r="E38" s="263">
        <f>-(Vastattavaa!I26+Vastattavaa!I36)*(1-Parametrit!E8)</f>
        <v>0</v>
      </c>
      <c r="F38" s="319"/>
      <c r="H38" s="321"/>
    </row>
    <row r="39" spans="1:8" ht="15" x14ac:dyDescent="0.25">
      <c r="A39" s="15"/>
      <c r="B39" s="29"/>
      <c r="C39" s="29"/>
      <c r="D39" s="29"/>
      <c r="E39" s="29"/>
      <c r="F39" s="15"/>
    </row>
    <row r="40" spans="1:8" ht="15" x14ac:dyDescent="0.25">
      <c r="A40" s="14" t="s">
        <v>34</v>
      </c>
      <c r="B40" s="29"/>
      <c r="C40" s="29"/>
      <c r="D40" s="29"/>
      <c r="E40" s="29"/>
      <c r="F40" s="15"/>
    </row>
    <row r="41" spans="1:8" ht="15" x14ac:dyDescent="0.25">
      <c r="A41" s="32" t="s">
        <v>60</v>
      </c>
      <c r="B41" s="263">
        <f>Parametrit!B10</f>
        <v>0</v>
      </c>
      <c r="C41" s="263">
        <f>Parametrit!B10</f>
        <v>0</v>
      </c>
      <c r="D41" s="263">
        <f>Parametrit!B10</f>
        <v>0</v>
      </c>
      <c r="E41" s="263">
        <f>Parametrit!B10</f>
        <v>0</v>
      </c>
      <c r="F41" s="15"/>
    </row>
    <row r="42" spans="1:8" ht="15" x14ac:dyDescent="0.25">
      <c r="A42" s="32" t="s">
        <v>112</v>
      </c>
      <c r="B42" s="263">
        <f>Vastattavaa!F27-Vastattavaa!F30+Vastattavaa!F39</f>
        <v>0</v>
      </c>
      <c r="C42" s="263">
        <f>Vastattavaa!G27-Vastattavaa!G30+Vastattavaa!G39</f>
        <v>0</v>
      </c>
      <c r="D42" s="263">
        <f>Vastattavaa!H27-Vastattavaa!H30+Vastattavaa!H39</f>
        <v>0</v>
      </c>
      <c r="E42" s="263">
        <f>Vastattavaa!I27-Vastattavaa!I30+Vastattavaa!I39</f>
        <v>0</v>
      </c>
      <c r="F42" s="15"/>
    </row>
    <row r="43" spans="1:8" ht="30" x14ac:dyDescent="0.25">
      <c r="A43" s="32" t="s">
        <v>371</v>
      </c>
      <c r="B43" s="263">
        <f>-(Vastattavaa!F28+Vastattavaa!F42)*(1-Parametrit!B8)</f>
        <v>0</v>
      </c>
      <c r="C43" s="263">
        <f>-(Vastattavaa!G28+Vastattavaa!G42)*(1-Parametrit!C8)</f>
        <v>0</v>
      </c>
      <c r="D43" s="263">
        <f>-(Vastattavaa!H28+Vastattavaa!H42)*(1-Parametrit!D8)</f>
        <v>0</v>
      </c>
      <c r="E43" s="263">
        <f>-(Vastattavaa!I28+Vastattavaa!I42)*(1-Parametrit!E8)</f>
        <v>0</v>
      </c>
      <c r="F43" s="319"/>
      <c r="H43" s="321"/>
    </row>
    <row r="44" spans="1:8" ht="15" x14ac:dyDescent="0.25">
      <c r="A44" s="32" t="s">
        <v>266</v>
      </c>
      <c r="B44" s="263">
        <f>Vastattavaa!F22</f>
        <v>0</v>
      </c>
      <c r="C44" s="263">
        <f>Vastattavaa!G22</f>
        <v>0</v>
      </c>
      <c r="D44" s="263">
        <f>Vastattavaa!H22</f>
        <v>0</v>
      </c>
      <c r="E44" s="263">
        <f>Vastattavaa!I22</f>
        <v>0</v>
      </c>
      <c r="F44" s="15"/>
    </row>
    <row r="45" spans="1:8" ht="30" x14ac:dyDescent="0.25">
      <c r="A45" s="32" t="s">
        <v>356</v>
      </c>
      <c r="B45" s="263">
        <f>Parametrit!B8*Vastattavaa!F20</f>
        <v>0</v>
      </c>
      <c r="C45" s="263">
        <f>Parametrit!C8*Vastattavaa!G20</f>
        <v>0</v>
      </c>
      <c r="D45" s="263">
        <f>Parametrit!D8*Vastattavaa!H20</f>
        <v>0</v>
      </c>
      <c r="E45" s="263">
        <f>Parametrit!E8*Vastattavaa!I20</f>
        <v>0</v>
      </c>
      <c r="F45" s="15"/>
    </row>
    <row r="46" spans="1:8" ht="15" x14ac:dyDescent="0.25">
      <c r="A46" s="15"/>
      <c r="B46" s="29"/>
      <c r="C46" s="29"/>
      <c r="D46" s="29"/>
      <c r="E46" s="29"/>
      <c r="F46" s="15"/>
      <c r="H46" s="321"/>
    </row>
    <row r="47" spans="1:8" ht="15" x14ac:dyDescent="0.25">
      <c r="A47" s="14" t="s">
        <v>27</v>
      </c>
      <c r="B47" s="263">
        <f>B27+B28+B29+B31+B32+B36+B37+B38+B41+B42+B43+B44+B45</f>
        <v>0</v>
      </c>
      <c r="C47" s="263">
        <f t="shared" ref="C47:E47" si="0">C27+C28+C29+C31+C32+C36+C37+C38+C41+C42+C43+C44+C45</f>
        <v>0</v>
      </c>
      <c r="D47" s="263">
        <f t="shared" si="0"/>
        <v>0</v>
      </c>
      <c r="E47" s="263">
        <f t="shared" si="0"/>
        <v>0</v>
      </c>
      <c r="F47" s="15"/>
      <c r="H47" s="321"/>
    </row>
    <row r="48" spans="1:8" ht="15" x14ac:dyDescent="0.25">
      <c r="A48" s="15"/>
      <c r="B48" s="29"/>
      <c r="C48" s="29"/>
      <c r="D48" s="29"/>
      <c r="E48" s="29"/>
      <c r="F48" s="15"/>
    </row>
    <row r="49" spans="1:12" ht="15.75" thickBot="1" x14ac:dyDescent="0.3">
      <c r="A49" s="28" t="s">
        <v>36</v>
      </c>
      <c r="B49" s="120">
        <f>B47</f>
        <v>0</v>
      </c>
      <c r="C49" s="120">
        <f>C47</f>
        <v>0</v>
      </c>
      <c r="D49" s="120">
        <f>D47</f>
        <v>0</v>
      </c>
      <c r="E49" s="120">
        <f>E47</f>
        <v>0</v>
      </c>
      <c r="F49" s="15"/>
    </row>
    <row r="50" spans="1:12" ht="15" x14ac:dyDescent="0.25">
      <c r="A50" s="24"/>
      <c r="B50" s="265"/>
      <c r="C50" s="265"/>
      <c r="D50" s="265"/>
      <c r="E50" s="29"/>
      <c r="F50" s="15"/>
    </row>
    <row r="51" spans="1:12" ht="15" x14ac:dyDescent="0.25">
      <c r="A51" s="24"/>
      <c r="B51" s="265"/>
      <c r="C51" s="265"/>
      <c r="D51" s="265"/>
      <c r="E51" s="29"/>
      <c r="F51" s="15"/>
    </row>
    <row r="52" spans="1:12" ht="15" x14ac:dyDescent="0.25">
      <c r="A52" s="14" t="s">
        <v>152</v>
      </c>
      <c r="B52" s="265">
        <v>2016</v>
      </c>
      <c r="C52" s="265">
        <v>2017</v>
      </c>
      <c r="D52" s="265">
        <v>2018</v>
      </c>
      <c r="E52" s="265">
        <v>2019</v>
      </c>
      <c r="F52" s="15"/>
    </row>
    <row r="53" spans="1:12" ht="15" x14ac:dyDescent="0.25">
      <c r="A53" s="15"/>
      <c r="B53" s="29"/>
      <c r="C53" s="29"/>
      <c r="D53" s="29"/>
      <c r="E53" s="29"/>
      <c r="F53" s="15"/>
    </row>
    <row r="54" spans="1:12" ht="15" x14ac:dyDescent="0.25">
      <c r="A54" s="14" t="s">
        <v>116</v>
      </c>
      <c r="B54" s="263">
        <f>Tuloslaskelma!F54+Tuloslaskelma!F51</f>
        <v>0</v>
      </c>
      <c r="C54" s="263">
        <f>Tuloslaskelma!G54+Tuloslaskelma!G51</f>
        <v>0</v>
      </c>
      <c r="D54" s="263">
        <f>Tuloslaskelma!H54+Tuloslaskelma!H51</f>
        <v>0</v>
      </c>
      <c r="E54" s="263">
        <f>Tuloslaskelma!I54+Tuloslaskelma!I51</f>
        <v>0</v>
      </c>
      <c r="F54" s="15"/>
      <c r="G54" s="12"/>
    </row>
    <row r="55" spans="1:12" ht="15" x14ac:dyDescent="0.25">
      <c r="A55" s="30"/>
      <c r="B55" s="266"/>
      <c r="C55" s="266"/>
      <c r="D55" s="266"/>
      <c r="E55" s="266"/>
      <c r="F55" s="15"/>
      <c r="G55" s="12"/>
    </row>
    <row r="56" spans="1:12" ht="15" x14ac:dyDescent="0.25">
      <c r="A56" s="24" t="s">
        <v>159</v>
      </c>
      <c r="B56" s="266"/>
      <c r="C56" s="266"/>
      <c r="D56" s="266"/>
      <c r="E56" s="266"/>
      <c r="F56" s="15"/>
      <c r="H56"/>
    </row>
    <row r="57" spans="1:12" ht="15" x14ac:dyDescent="0.25">
      <c r="A57" s="32" t="s">
        <v>389</v>
      </c>
      <c r="B57" s="263">
        <f>Vastattavaa!F30-Parametrit!B11+(Parametrit!B37-Parametrit!B36)</f>
        <v>0</v>
      </c>
      <c r="C57" s="263">
        <f>Vastattavaa!G30-Parametrit!C11+(Parametrit!C37-Parametrit!C36)</f>
        <v>0</v>
      </c>
      <c r="D57" s="263">
        <f>Vastattavaa!H30-Parametrit!D11+(Parametrit!D37-Parametrit!D36)</f>
        <v>0</v>
      </c>
      <c r="E57" s="263">
        <f>Vastattavaa!I30-Parametrit!E11+(Parametrit!E37-Parametrit!E36)</f>
        <v>0</v>
      </c>
      <c r="F57" s="31"/>
      <c r="G57" s="9"/>
      <c r="H57"/>
      <c r="I57" s="9"/>
    </row>
    <row r="58" spans="1:12" ht="15" x14ac:dyDescent="0.25">
      <c r="A58" s="32" t="s">
        <v>388</v>
      </c>
      <c r="B58" s="263">
        <f>-(Tuloslaskelma!F47)-Tuloslaskelma!F48</f>
        <v>0</v>
      </c>
      <c r="C58" s="263">
        <f>-(Tuloslaskelma!G47)-Tuloslaskelma!G48</f>
        <v>0</v>
      </c>
      <c r="D58" s="263">
        <f>-(Tuloslaskelma!H47)-Tuloslaskelma!H48</f>
        <v>0</v>
      </c>
      <c r="E58" s="263">
        <f>-(Tuloslaskelma!I47)-Tuloslaskelma!I48</f>
        <v>0</v>
      </c>
      <c r="F58" s="31"/>
      <c r="H58"/>
      <c r="I58" s="9"/>
    </row>
    <row r="59" spans="1:12" ht="15" x14ac:dyDescent="0.25">
      <c r="A59" s="32" t="s">
        <v>387</v>
      </c>
      <c r="B59" s="263">
        <f>-Tuloslaskelma!F39</f>
        <v>0</v>
      </c>
      <c r="C59" s="263">
        <f>-Tuloslaskelma!G39</f>
        <v>0</v>
      </c>
      <c r="D59" s="263">
        <f>-Tuloslaskelma!H39</f>
        <v>0</v>
      </c>
      <c r="E59" s="263">
        <f>-Tuloslaskelma!I39</f>
        <v>0</v>
      </c>
      <c r="F59" s="31"/>
      <c r="G59" s="9"/>
      <c r="H59"/>
      <c r="I59" s="9"/>
    </row>
    <row r="60" spans="1:12" ht="15" x14ac:dyDescent="0.25">
      <c r="A60" s="32" t="s">
        <v>295</v>
      </c>
      <c r="B60" s="263">
        <f>-Tuloslaskelma!F53</f>
        <v>0</v>
      </c>
      <c r="C60" s="263">
        <f>-Tuloslaskelma!G53</f>
        <v>0</v>
      </c>
      <c r="D60" s="263">
        <f>-Tuloslaskelma!H53</f>
        <v>0</v>
      </c>
      <c r="E60" s="263">
        <f>-Tuloslaskelma!I53</f>
        <v>0</v>
      </c>
      <c r="F60" s="6"/>
      <c r="G60" s="336"/>
      <c r="H60"/>
      <c r="I60" s="9"/>
    </row>
    <row r="61" spans="1:12" ht="15" x14ac:dyDescent="0.25">
      <c r="A61" s="32" t="s">
        <v>296</v>
      </c>
      <c r="B61" s="263">
        <f>-Tuloslaskelma!F21</f>
        <v>0</v>
      </c>
      <c r="C61" s="263">
        <f>-Tuloslaskelma!G21</f>
        <v>0</v>
      </c>
      <c r="D61" s="263">
        <f>-Tuloslaskelma!H21</f>
        <v>0</v>
      </c>
      <c r="E61" s="263">
        <f>-Tuloslaskelma!I21</f>
        <v>0</v>
      </c>
      <c r="F61" s="6"/>
      <c r="G61" s="336"/>
      <c r="H61"/>
      <c r="I61" s="9"/>
    </row>
    <row r="62" spans="1:12" ht="30" x14ac:dyDescent="0.25">
      <c r="A62" s="32" t="s">
        <v>372</v>
      </c>
      <c r="B62" s="263">
        <f>-(Tuloslaskelma!F40+Tuloslaskelma!F42+Tuloslaskelma!F43)</f>
        <v>0</v>
      </c>
      <c r="C62" s="263">
        <f>-(Tuloslaskelma!G40+Tuloslaskelma!G42+Tuloslaskelma!G43)</f>
        <v>0</v>
      </c>
      <c r="D62" s="263">
        <f>-(Tuloslaskelma!H40+Tuloslaskelma!H42+Tuloslaskelma!H43)</f>
        <v>0</v>
      </c>
      <c r="E62" s="263">
        <f>-(Tuloslaskelma!I40+Tuloslaskelma!I42+Tuloslaskelma!I43)</f>
        <v>0</v>
      </c>
      <c r="F62" s="31"/>
      <c r="G62" s="6"/>
      <c r="H62"/>
      <c r="I62" s="9"/>
      <c r="L62"/>
    </row>
    <row r="63" spans="1:12" ht="15" x14ac:dyDescent="0.25">
      <c r="A63" s="32"/>
      <c r="B63" s="266"/>
      <c r="C63" s="266"/>
      <c r="D63" s="266"/>
      <c r="E63" s="266"/>
      <c r="F63" s="336"/>
      <c r="G63" s="9"/>
      <c r="H63"/>
      <c r="I63" s="9"/>
    </row>
    <row r="64" spans="1:12" ht="15" x14ac:dyDescent="0.25">
      <c r="A64" s="14" t="s">
        <v>297</v>
      </c>
      <c r="B64" s="266"/>
      <c r="C64" s="266"/>
      <c r="D64" s="266"/>
      <c r="E64" s="266"/>
      <c r="F64" s="15"/>
      <c r="G64" s="13"/>
      <c r="H64"/>
    </row>
    <row r="65" spans="1:12" ht="15" x14ac:dyDescent="0.25">
      <c r="A65" s="27" t="s">
        <v>298</v>
      </c>
      <c r="B65" s="263">
        <f>Parametrit!B31</f>
        <v>0</v>
      </c>
      <c r="C65" s="263">
        <f>Parametrit!C31</f>
        <v>0</v>
      </c>
      <c r="D65" s="263">
        <f>Parametrit!D31</f>
        <v>0</v>
      </c>
      <c r="E65" s="263">
        <f>Parametrit!E31</f>
        <v>0</v>
      </c>
      <c r="F65" s="15"/>
      <c r="G65"/>
      <c r="H65"/>
    </row>
    <row r="66" spans="1:12" ht="15" x14ac:dyDescent="0.25">
      <c r="A66" s="33"/>
      <c r="B66" s="266"/>
      <c r="C66" s="266"/>
      <c r="D66" s="266"/>
      <c r="E66" s="266"/>
      <c r="F66" s="31"/>
      <c r="G66" s="9"/>
      <c r="H66"/>
      <c r="I66" s="9"/>
    </row>
    <row r="67" spans="1:12" ht="15" x14ac:dyDescent="0.25">
      <c r="A67" s="24" t="s">
        <v>153</v>
      </c>
      <c r="B67" s="266"/>
      <c r="C67" s="266"/>
      <c r="D67" s="266"/>
      <c r="E67" s="266"/>
      <c r="F67" s="31"/>
      <c r="G67" s="9"/>
      <c r="H67"/>
      <c r="I67" s="9"/>
    </row>
    <row r="68" spans="1:12" ht="15" x14ac:dyDescent="0.25">
      <c r="A68" s="32" t="s">
        <v>300</v>
      </c>
      <c r="B68" s="263">
        <f>-Investointikannustin!B11</f>
        <v>0</v>
      </c>
      <c r="C68" s="263">
        <f>-Investointikannustin!C11</f>
        <v>0</v>
      </c>
      <c r="D68" s="263">
        <f>-Investointikannustin!D11</f>
        <v>0</v>
      </c>
      <c r="E68" s="263">
        <f>-Investointikannustin!E11</f>
        <v>0</v>
      </c>
      <c r="F68" s="31"/>
      <c r="G68" s="9"/>
      <c r="H68"/>
      <c r="I68" s="9"/>
      <c r="L68"/>
    </row>
    <row r="69" spans="1:12" ht="15" x14ac:dyDescent="0.25">
      <c r="A69" s="34"/>
      <c r="B69" s="266"/>
      <c r="C69" s="266"/>
      <c r="D69" s="266"/>
      <c r="E69" s="266"/>
      <c r="F69" s="31"/>
      <c r="G69" s="9"/>
      <c r="H69"/>
      <c r="I69" s="9"/>
      <c r="L69"/>
    </row>
    <row r="70" spans="1:12" ht="15" x14ac:dyDescent="0.25">
      <c r="A70" s="14" t="s">
        <v>154</v>
      </c>
      <c r="B70" s="266"/>
      <c r="C70" s="266"/>
      <c r="D70" s="266"/>
      <c r="E70" s="266"/>
      <c r="F70" s="31"/>
      <c r="G70" s="9"/>
      <c r="H70"/>
      <c r="I70" s="9"/>
    </row>
    <row r="71" spans="1:12" ht="15" x14ac:dyDescent="0.25">
      <c r="A71" s="32" t="s">
        <v>301</v>
      </c>
      <c r="B71" s="267">
        <f>Laatukannustin!M10/1000</f>
        <v>0</v>
      </c>
      <c r="C71" s="267">
        <f>Laatukannustin!N10/1000</f>
        <v>0</v>
      </c>
      <c r="D71" s="267">
        <f>Laatukannustin!O10/1000</f>
        <v>0</v>
      </c>
      <c r="E71" s="267" t="e">
        <f>Laatukannustin!P10/1000</f>
        <v>#DIV/0!</v>
      </c>
      <c r="F71" s="31"/>
      <c r="G71" s="9"/>
      <c r="H71" s="9"/>
      <c r="I71" s="9"/>
    </row>
    <row r="72" spans="1:12" ht="15" x14ac:dyDescent="0.25">
      <c r="A72" s="32" t="s">
        <v>302</v>
      </c>
      <c r="B72" s="518" t="e">
        <f>Laatukannustin!M29/1000</f>
        <v>#DIV/0!</v>
      </c>
      <c r="C72" s="518" t="e">
        <f>Laatukannustin!N29/1000</f>
        <v>#DIV/0!</v>
      </c>
      <c r="D72" s="518" t="e">
        <f>Laatukannustin!O29/1000</f>
        <v>#DIV/0!</v>
      </c>
      <c r="E72" s="518" t="e">
        <f>Laatukannustin!P29/1000</f>
        <v>#DIV/0!</v>
      </c>
      <c r="F72" s="15"/>
      <c r="G72" s="6"/>
    </row>
    <row r="73" spans="1:12" ht="15" x14ac:dyDescent="0.25">
      <c r="A73" s="32" t="s">
        <v>366</v>
      </c>
      <c r="B73" s="282" t="e">
        <f>IF((((B71)-(B72))+IF((((B71)-(B72)))&lt;=(-0.15*B93),((((B71)-(B72)))*-1-0.15*B93),0)+IF((((B71)-(B72)))&gt;=(0.15*B93),(((B71)-(B72)))*-1+0.15*B93,0))&gt;=((B72)),(B72),(((B71)-(B72))+IF(((B71)-(B72))&lt;=(-0.15*B93),(((B71)-(B72))*-1-0.15*B93),0)+IF(((B71)-B72)&gt;=0.15*B93,((B71)-(B72))*-1+0.15*B93,0)))</f>
        <v>#DIV/0!</v>
      </c>
      <c r="C73" s="282" t="e">
        <f>IF((((C71)-(C72))+IF((((C71)-(C72)))&lt;=(-0.15*C93),((((C71)-(C72)))*-1-0.15*C93),0)+IF((((C71)-(C72)))&gt;=(0.15*C93),(((C71)-(C72)))*-1+0.15*C93,0))&gt;=((C72)),(C72),(((C71)-(C72))+IF(((C71)-(C72))&lt;=(-0.15*C93),(((C71)-(C72))*-1-0.15*C93),0)+IF(((C71)-C72)&gt;=0.15*C93,((C71)-(C72))*-1+0.15*C93,0)))</f>
        <v>#DIV/0!</v>
      </c>
      <c r="D73" s="282" t="e">
        <f>IF((((D71)-(D72))+IF((((D71)-(D72)))&lt;=(-0.15*D93),((((D71)-(D72)))*-1-0.15*D93),0)+IF((((D71)-(D72)))&gt;=(0.15*D93),(((D71)-(D72)))*-1+0.15*D93,0))&gt;=((D72)),(D72),(((D71)-(D72))+IF(((D71)-(D72))&lt;=(-0.15*D93),(((D71)-(D72))*-1-0.15*D93),0)+IF(((D71)-D72)&gt;=0.15*D93,((D71)-(D72))*-1+0.15*D93,0)))</f>
        <v>#DIV/0!</v>
      </c>
      <c r="E73" s="282" t="e">
        <f>IF((((E71)-(E72))+IF((((E71)-(E72)))&lt;=(-0.15*E93),((((E71)-(E72)))*-1-0.15*E93),0)+IF((((E71)-(E72)))&gt;=(0.15*E93),(((E71)-(E72)))*-1+0.15*E93,0))&gt;=((E72)),(E72),(((E71)-(E72))+IF(((E71)-(E72))&lt;=(-0.15*E93),(((E71)-(E72))*-1-0.15*E93),0)+IF(((E71)-E72)&gt;=0.15*E93,((E71)-(E72))*-1+0.15*E93,0)))</f>
        <v>#DIV/0!</v>
      </c>
    </row>
    <row r="74" spans="1:12" ht="15" x14ac:dyDescent="0.25">
      <c r="A74" s="34"/>
      <c r="B74" s="268"/>
      <c r="C74" s="268"/>
      <c r="D74" s="268"/>
      <c r="E74" s="268"/>
      <c r="F74" s="15"/>
      <c r="G74"/>
      <c r="H74"/>
    </row>
    <row r="75" spans="1:12" ht="15" x14ac:dyDescent="0.25">
      <c r="A75" s="14" t="s">
        <v>155</v>
      </c>
      <c r="B75" s="268"/>
      <c r="C75" s="268"/>
      <c r="D75" s="268"/>
      <c r="E75" s="268"/>
      <c r="F75" s="15"/>
      <c r="H75"/>
    </row>
    <row r="76" spans="1:12" ht="15" x14ac:dyDescent="0.25">
      <c r="A76" s="32" t="s">
        <v>386</v>
      </c>
      <c r="B76" s="263">
        <f>Tehostamiskannustin!B42</f>
        <v>0</v>
      </c>
      <c r="C76" s="263">
        <f>Tehostamiskannustin!C42</f>
        <v>0</v>
      </c>
      <c r="D76" s="263">
        <f>Tehostamiskannustin!D42</f>
        <v>0</v>
      </c>
      <c r="E76" s="263">
        <f>Tehostamiskannustin!E42</f>
        <v>0</v>
      </c>
      <c r="F76" s="15"/>
      <c r="G76" s="6"/>
      <c r="H76"/>
    </row>
    <row r="77" spans="1:12" ht="17.25" customHeight="1" x14ac:dyDescent="0.25">
      <c r="A77" s="32" t="s">
        <v>385</v>
      </c>
      <c r="B77" s="263" t="e">
        <f>(Tehostamiskannustin!B15)/1000</f>
        <v>#DIV/0!</v>
      </c>
      <c r="C77" s="263" t="e">
        <f>(Tehostamiskannustin!B16)/1000</f>
        <v>#DIV/0!</v>
      </c>
      <c r="D77" s="263" t="e">
        <f>(Tehostamiskannustin!B17)/1000</f>
        <v>#DIV/0!</v>
      </c>
      <c r="E77" s="263" t="e">
        <f>(Tehostamiskannustin!B18)/1000</f>
        <v>#DIV/0!</v>
      </c>
      <c r="F77" s="15"/>
      <c r="H77"/>
    </row>
    <row r="78" spans="1:12" ht="15" x14ac:dyDescent="0.25">
      <c r="A78" s="35" t="s">
        <v>365</v>
      </c>
      <c r="B78" s="263" t="e">
        <f>IF(ABS(B76-B77)&gt;20%*B93,IF((B76-B77&lt;0),(-20%*B93),(20%*B93)),B76-B77)</f>
        <v>#DIV/0!</v>
      </c>
      <c r="C78" s="263" t="e">
        <f t="shared" ref="C78:D78" si="1">IF(ABS(C76-C77)&gt;20%*C93,IF((C76-C77&lt;0),(-20%*C93),(20%*C93)),C76-C77)</f>
        <v>#DIV/0!</v>
      </c>
      <c r="D78" s="263" t="e">
        <f t="shared" si="1"/>
        <v>#DIV/0!</v>
      </c>
      <c r="E78" s="263" t="e">
        <f>IF(ABS(E76-E77)&gt;20%*E93,IF((E76-E77&lt;0),(-20%*E93),(20%*E93)),E76-E77)</f>
        <v>#DIV/0!</v>
      </c>
      <c r="F78" s="15"/>
      <c r="G78" s="266"/>
      <c r="H78"/>
    </row>
    <row r="79" spans="1:12" ht="15" x14ac:dyDescent="0.25">
      <c r="A79" s="34"/>
      <c r="B79" s="266"/>
      <c r="C79" s="266"/>
      <c r="D79" s="266"/>
      <c r="E79" s="266"/>
      <c r="F79" s="15"/>
      <c r="G79" s="13"/>
      <c r="H79"/>
    </row>
    <row r="80" spans="1:12" ht="15" x14ac:dyDescent="0.25">
      <c r="A80" s="36" t="s">
        <v>151</v>
      </c>
      <c r="B80" s="263">
        <f>-(Innovaatiokannustin!C12)</f>
        <v>0</v>
      </c>
      <c r="C80" s="263">
        <f>-(Innovaatiokannustin!D12)</f>
        <v>0</v>
      </c>
      <c r="D80" s="263">
        <f>-(Innovaatiokannustin!E12)</f>
        <v>0</v>
      </c>
      <c r="E80" s="263">
        <f>-(Innovaatiokannustin!F12)</f>
        <v>0</v>
      </c>
      <c r="F80" s="15"/>
      <c r="G80"/>
      <c r="H80"/>
    </row>
    <row r="81" spans="1:8" ht="15" x14ac:dyDescent="0.25">
      <c r="A81" s="36"/>
      <c r="B81" s="266"/>
      <c r="C81" s="266"/>
      <c r="D81" s="266"/>
      <c r="E81" s="266"/>
      <c r="F81" s="15"/>
      <c r="G81"/>
      <c r="H81"/>
    </row>
    <row r="82" spans="1:8" ht="15" x14ac:dyDescent="0.25">
      <c r="A82" s="36" t="s">
        <v>299</v>
      </c>
      <c r="B82" s="263">
        <f>-Toimitusvarmuuskannustin!B9</f>
        <v>0</v>
      </c>
      <c r="C82" s="263">
        <f>-Toimitusvarmuuskannustin!C9</f>
        <v>0</v>
      </c>
      <c r="D82" s="263">
        <f>-Toimitusvarmuuskannustin!D9</f>
        <v>0</v>
      </c>
      <c r="E82" s="263">
        <f>-Toimitusvarmuuskannustin!E9</f>
        <v>0</v>
      </c>
      <c r="F82" s="15"/>
      <c r="G82"/>
      <c r="H82"/>
    </row>
    <row r="83" spans="1:8" ht="15" x14ac:dyDescent="0.25">
      <c r="A83" s="36"/>
      <c r="B83" s="266"/>
      <c r="C83" s="266"/>
      <c r="D83" s="266"/>
      <c r="E83" s="266"/>
      <c r="F83" s="15"/>
      <c r="G83"/>
      <c r="H83"/>
    </row>
    <row r="84" spans="1:8" ht="15" x14ac:dyDescent="0.25">
      <c r="A84" s="38"/>
      <c r="B84" s="20"/>
      <c r="C84" s="20"/>
      <c r="D84" s="20"/>
      <c r="E84" s="20"/>
      <c r="F84" s="15"/>
      <c r="G84"/>
      <c r="H84"/>
    </row>
    <row r="85" spans="1:8" ht="15.75" thickBot="1" x14ac:dyDescent="0.3">
      <c r="A85" s="39" t="s">
        <v>46</v>
      </c>
      <c r="B85" s="25" t="e">
        <f>B54+B73+B78+B58+B59+B60-B61+B65+B62+B57+B68+B80+B82</f>
        <v>#DIV/0!</v>
      </c>
      <c r="C85" s="25" t="e">
        <f>C54+C73+C78+C58+C59+C60-C61+C65+C62+C57+C68+C80+C82</f>
        <v>#DIV/0!</v>
      </c>
      <c r="D85" s="25" t="e">
        <f>D54+D73+D78+D58+D59+D60-D61+D65+D62+D57+D68+D80+D82</f>
        <v>#DIV/0!</v>
      </c>
      <c r="E85" s="25" t="e">
        <f>E54+E73+E78+E58+E59+E60-E61+E65+E62+E57+E68+E80+E82</f>
        <v>#DIV/0!</v>
      </c>
      <c r="F85" s="15"/>
      <c r="G85"/>
      <c r="H85"/>
    </row>
    <row r="86" spans="1:8" ht="15" x14ac:dyDescent="0.25">
      <c r="A86" s="15"/>
      <c r="B86" s="15"/>
      <c r="C86" s="15"/>
      <c r="D86" s="15"/>
      <c r="E86" s="15"/>
      <c r="F86" s="15"/>
      <c r="G86"/>
      <c r="H86"/>
    </row>
    <row r="87" spans="1:8" ht="15" x14ac:dyDescent="0.25">
      <c r="A87" s="15"/>
      <c r="B87" s="15"/>
      <c r="C87" s="15"/>
      <c r="D87" s="15"/>
      <c r="E87" s="15"/>
      <c r="F87" s="15"/>
      <c r="G87"/>
      <c r="H87"/>
    </row>
    <row r="88" spans="1:8" ht="15" x14ac:dyDescent="0.25">
      <c r="A88" s="14" t="s">
        <v>37</v>
      </c>
      <c r="B88" s="26">
        <v>2016</v>
      </c>
      <c r="C88" s="24">
        <v>2017</v>
      </c>
      <c r="D88" s="24">
        <v>2018</v>
      </c>
      <c r="E88" s="24">
        <v>2019</v>
      </c>
      <c r="F88" s="15"/>
      <c r="G88"/>
      <c r="H88"/>
    </row>
    <row r="89" spans="1:8" ht="15" x14ac:dyDescent="0.25">
      <c r="A89" s="15"/>
      <c r="B89" s="15"/>
      <c r="C89" s="15"/>
      <c r="D89" s="15"/>
      <c r="E89" s="15"/>
      <c r="F89" s="15"/>
      <c r="G89"/>
      <c r="H89"/>
    </row>
    <row r="90" spans="1:8" ht="15" x14ac:dyDescent="0.25">
      <c r="A90" s="32" t="s">
        <v>38</v>
      </c>
      <c r="B90" s="40">
        <f>Parametrit!B26</f>
        <v>7.4155000000000013E-2</v>
      </c>
      <c r="C90" s="40">
        <f>Parametrit!C26</f>
        <v>7.0474999999999996E-2</v>
      </c>
      <c r="D90" s="40">
        <f>Parametrit!D26</f>
        <v>6.6220000000000001E-2</v>
      </c>
      <c r="E90" s="40">
        <f>Parametrit!E26</f>
        <v>6.1965000000000013E-2</v>
      </c>
      <c r="F90" s="15"/>
      <c r="G90"/>
      <c r="H90"/>
    </row>
    <row r="91" spans="1:8" ht="15" x14ac:dyDescent="0.25">
      <c r="A91" s="32" t="s">
        <v>39</v>
      </c>
      <c r="B91" s="263">
        <f>B36+B37+B38</f>
        <v>0</v>
      </c>
      <c r="C91" s="263">
        <f>C36+C37+C38</f>
        <v>0</v>
      </c>
      <c r="D91" s="263">
        <f>D36+D37+D38</f>
        <v>0</v>
      </c>
      <c r="E91" s="263">
        <f>E36+E37+E38</f>
        <v>0</v>
      </c>
      <c r="F91" s="15"/>
      <c r="G91"/>
      <c r="H91"/>
    </row>
    <row r="92" spans="1:8" ht="15" x14ac:dyDescent="0.25">
      <c r="A92" s="32" t="s">
        <v>40</v>
      </c>
      <c r="B92" s="263">
        <f>B27+B28+B29+B31+B32</f>
        <v>0</v>
      </c>
      <c r="C92" s="263">
        <f>C27+C28+C29+C31+C32</f>
        <v>0</v>
      </c>
      <c r="D92" s="263">
        <f>D27+D28+D29+D31+D32</f>
        <v>0</v>
      </c>
      <c r="E92" s="263">
        <f>E27+E28+E29+E31+E32</f>
        <v>0</v>
      </c>
      <c r="F92" s="15"/>
      <c r="G92"/>
      <c r="H92"/>
    </row>
    <row r="93" spans="1:8" ht="15.75" thickBot="1" x14ac:dyDescent="0.3">
      <c r="A93" s="22" t="s">
        <v>44</v>
      </c>
      <c r="B93" s="120">
        <f>B90*(B91+B92)</f>
        <v>0</v>
      </c>
      <c r="C93" s="120">
        <f>C90*(C91+C92)</f>
        <v>0</v>
      </c>
      <c r="D93" s="120">
        <f>D90*(D91+D92)</f>
        <v>0</v>
      </c>
      <c r="E93" s="120">
        <f>E90*(E91+E92)</f>
        <v>0</v>
      </c>
      <c r="F93" s="15"/>
      <c r="G93"/>
      <c r="H93"/>
    </row>
    <row r="94" spans="1:8" ht="15" x14ac:dyDescent="0.25">
      <c r="A94" s="15"/>
      <c r="B94" s="15"/>
      <c r="C94" s="15"/>
      <c r="D94" s="15"/>
      <c r="E94" s="15"/>
      <c r="F94" s="15"/>
      <c r="G94"/>
      <c r="H94"/>
    </row>
    <row r="95" spans="1:8" ht="15.75" thickBot="1" x14ac:dyDescent="0.3">
      <c r="A95" s="15"/>
      <c r="B95" s="15"/>
      <c r="C95" s="15"/>
      <c r="D95" s="15"/>
      <c r="E95" s="15"/>
      <c r="F95" s="15"/>
      <c r="G95"/>
      <c r="H95"/>
    </row>
    <row r="96" spans="1:8" ht="15.75" thickBot="1" x14ac:dyDescent="0.3">
      <c r="A96" s="22" t="s">
        <v>100</v>
      </c>
      <c r="B96" s="41" t="e">
        <f>B85-B93</f>
        <v>#DIV/0!</v>
      </c>
      <c r="C96" s="41" t="e">
        <f>C85-C93</f>
        <v>#DIV/0!</v>
      </c>
      <c r="D96" s="41" t="e">
        <f>D85-D93</f>
        <v>#DIV/0!</v>
      </c>
      <c r="E96" s="41" t="e">
        <f>E85-E93</f>
        <v>#DIV/0!</v>
      </c>
      <c r="F96" s="15"/>
      <c r="G96"/>
      <c r="H96"/>
    </row>
    <row r="97" spans="1:8" ht="15" x14ac:dyDescent="0.25">
      <c r="A97" s="15"/>
      <c r="B97" s="15"/>
      <c r="C97" s="15"/>
      <c r="D97" s="15"/>
      <c r="E97" s="15"/>
      <c r="F97" s="15"/>
      <c r="G97"/>
      <c r="H97"/>
    </row>
    <row r="98" spans="1:8" ht="15" x14ac:dyDescent="0.25">
      <c r="A98" s="15"/>
      <c r="B98" s="15"/>
      <c r="C98" s="15"/>
      <c r="D98" s="15"/>
      <c r="E98" s="15"/>
      <c r="F98" s="15"/>
      <c r="G98"/>
      <c r="H98"/>
    </row>
    <row r="99" spans="1:8" ht="15" x14ac:dyDescent="0.25">
      <c r="A99" s="15"/>
      <c r="B99" s="15"/>
      <c r="C99" s="15"/>
      <c r="D99" s="15"/>
      <c r="E99" s="15"/>
      <c r="F99" s="15"/>
      <c r="G99"/>
      <c r="H99"/>
    </row>
    <row r="100" spans="1:8" ht="15" x14ac:dyDescent="0.25">
      <c r="A100" s="15"/>
      <c r="B100" s="15"/>
      <c r="C100" s="15"/>
      <c r="D100" s="15"/>
      <c r="E100" s="15"/>
      <c r="F100" s="15"/>
      <c r="G100"/>
      <c r="H100"/>
    </row>
    <row r="101" spans="1:8" ht="15" x14ac:dyDescent="0.25">
      <c r="A101" s="15"/>
      <c r="B101" s="15"/>
      <c r="C101" s="15"/>
      <c r="D101" s="15"/>
      <c r="E101" s="15"/>
      <c r="F101" s="15"/>
      <c r="G101"/>
      <c r="H101"/>
    </row>
    <row r="102" spans="1:8" ht="15" x14ac:dyDescent="0.25">
      <c r="A102" s="15"/>
      <c r="B102" s="15"/>
      <c r="C102" s="15"/>
      <c r="D102" s="15"/>
      <c r="E102" s="15"/>
      <c r="F102" s="15"/>
      <c r="G102"/>
      <c r="H102"/>
    </row>
    <row r="103" spans="1:8" x14ac:dyDescent="0.2">
      <c r="G103"/>
      <c r="H103"/>
    </row>
    <row r="104" spans="1:8" x14ac:dyDescent="0.2">
      <c r="G104"/>
      <c r="H104"/>
    </row>
    <row r="105" spans="1:8" x14ac:dyDescent="0.2">
      <c r="G105"/>
      <c r="H105"/>
    </row>
    <row r="106" spans="1:8" x14ac:dyDescent="0.2">
      <c r="G106"/>
      <c r="H106"/>
    </row>
    <row r="107" spans="1:8" x14ac:dyDescent="0.2">
      <c r="G107"/>
      <c r="H107"/>
    </row>
    <row r="108" spans="1:8" x14ac:dyDescent="0.2">
      <c r="G108"/>
      <c r="H108"/>
    </row>
    <row r="109" spans="1:8" x14ac:dyDescent="0.2">
      <c r="G109"/>
    </row>
    <row r="110" spans="1:8" x14ac:dyDescent="0.2">
      <c r="G110"/>
    </row>
  </sheetData>
  <customSheetViews>
    <customSheetView guid="{8386F830-B269-4ACC-A789-9E42C0FB51D1}" showGridLines="0">
      <pane ySplit="5" topLeftCell="A72" activePane="bottomLeft" state="frozen"/>
      <selection pane="bottomLeft" activeCell="A49" sqref="A49"/>
      <pageMargins left="0.25" right="0.25" top="0.75" bottom="0.75" header="0.3" footer="0.3"/>
      <pageSetup paperSize="9" scale="80" orientation="portrait" r:id="rId1"/>
      <headerFooter alignWithMargins="0"/>
    </customSheetView>
    <customSheetView guid="{C44CE6ED-446D-4E43-AC42-1BADDBA87353}" showGridLines="0">
      <pane ySplit="5" topLeftCell="A6" activePane="bottomLeft" state="frozen"/>
      <selection pane="bottomLeft" activeCell="G22" sqref="G22"/>
      <pageMargins left="0.25" right="0.25" top="0.75" bottom="0.75" header="0.3" footer="0.3"/>
      <pageSetup paperSize="9" scale="80" orientation="portrait" r:id="rId2"/>
      <headerFooter alignWithMargins="0"/>
    </customSheetView>
  </customSheetViews>
  <phoneticPr fontId="5" type="noConversion"/>
  <hyperlinks>
    <hyperlink ref="A64" location="Täyttöohje!A624" display="Muut tuloslaskelman oikaisut" xr:uid="{00000000-0004-0000-0600-000000000000}"/>
  </hyperlinks>
  <pageMargins left="0.25" right="0.25" top="0.75" bottom="0.75" header="0.3" footer="0.3"/>
  <pageSetup paperSize="9" scale="80" orientation="portrait" r:id="rId3"/>
  <headerFooter alignWithMargins="0"/>
  <cellWatches>
    <cellWatch r="B27"/>
  </cellWatches>
  <ignoredErrors>
    <ignoredError sqref="B72:E73 B78:E78 B96:E96 B77:E77 C85:E8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R12"/>
  <sheetViews>
    <sheetView zoomScaleNormal="100" workbookViewId="0">
      <selection activeCell="F13" sqref="F13"/>
    </sheetView>
  </sheetViews>
  <sheetFormatPr defaultRowHeight="12.75" x14ac:dyDescent="0.2"/>
  <cols>
    <col min="1" max="1" width="38.5703125" customWidth="1"/>
    <col min="2" max="2" width="12.5703125" customWidth="1"/>
    <col min="3" max="3" width="11" customWidth="1"/>
    <col min="4" max="4" width="10.85546875" customWidth="1"/>
    <col min="5" max="5" width="11.5703125" customWidth="1"/>
  </cols>
  <sheetData>
    <row r="1" spans="1:252" s="301" customFormat="1" ht="15" customHeight="1" x14ac:dyDescent="0.2">
      <c r="A1" s="284" t="s">
        <v>245</v>
      </c>
      <c r="B1" s="302" t="s">
        <v>299</v>
      </c>
    </row>
    <row r="2" spans="1:252" s="302" customFormat="1" ht="15" customHeight="1" x14ac:dyDescent="0.2">
      <c r="A2" s="303" t="s">
        <v>246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</row>
    <row r="3" spans="1:252" s="301" customFormat="1" ht="15" x14ac:dyDescent="0.2">
      <c r="A3" s="306"/>
    </row>
    <row r="4" spans="1:252" s="301" customFormat="1" ht="15" x14ac:dyDescent="0.2">
      <c r="A4" s="309"/>
      <c r="B4" s="311"/>
    </row>
    <row r="5" spans="1:252" s="301" customFormat="1" ht="15" x14ac:dyDescent="0.2">
      <c r="A5" s="284" t="s">
        <v>43</v>
      </c>
      <c r="B5" s="299">
        <v>2016</v>
      </c>
      <c r="C5" s="300">
        <v>2017</v>
      </c>
      <c r="D5" s="300">
        <v>2018</v>
      </c>
      <c r="E5" s="300">
        <v>2019</v>
      </c>
      <c r="F5" s="300"/>
    </row>
    <row r="6" spans="1:252" ht="45" x14ac:dyDescent="0.25">
      <c r="A6" s="48" t="s">
        <v>307</v>
      </c>
      <c r="B6" s="155"/>
      <c r="C6" s="155"/>
      <c r="D6" s="155"/>
      <c r="E6" s="155"/>
    </row>
    <row r="7" spans="1:252" ht="44.25" customHeight="1" x14ac:dyDescent="0.25">
      <c r="A7" s="48" t="s">
        <v>306</v>
      </c>
      <c r="B7" s="155"/>
      <c r="C7" s="155"/>
      <c r="D7" s="155"/>
      <c r="E7" s="155"/>
    </row>
    <row r="8" spans="1:252" ht="15" x14ac:dyDescent="0.25">
      <c r="A8" s="338"/>
      <c r="B8" s="71"/>
      <c r="C8" s="71"/>
      <c r="D8" s="71"/>
      <c r="E8" s="71"/>
    </row>
    <row r="9" spans="1:252" ht="30" x14ac:dyDescent="0.25">
      <c r="A9" s="48" t="s">
        <v>305</v>
      </c>
      <c r="B9" s="272">
        <f>B6+B7</f>
        <v>0</v>
      </c>
      <c r="C9" s="272">
        <f t="shared" ref="C9:E9" si="0">C6+C7</f>
        <v>0</v>
      </c>
      <c r="D9" s="272">
        <f t="shared" si="0"/>
        <v>0</v>
      </c>
      <c r="E9" s="272">
        <f t="shared" si="0"/>
        <v>0</v>
      </c>
    </row>
    <row r="10" spans="1:252" x14ac:dyDescent="0.2">
      <c r="A10" s="338"/>
    </row>
    <row r="11" spans="1:252" x14ac:dyDescent="0.2">
      <c r="A11" s="338"/>
    </row>
    <row r="12" spans="1:252" x14ac:dyDescent="0.2">
      <c r="A12" s="33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33"/>
  <sheetViews>
    <sheetView workbookViewId="0">
      <pane ySplit="5" topLeftCell="A6" activePane="bottomLeft" state="frozen"/>
      <selection pane="bottomLeft" activeCell="H10" sqref="H10"/>
    </sheetView>
  </sheetViews>
  <sheetFormatPr defaultRowHeight="12.75" x14ac:dyDescent="0.2"/>
  <cols>
    <col min="1" max="1" width="32.7109375" customWidth="1"/>
    <col min="3" max="3" width="15.7109375" customWidth="1"/>
    <col min="4" max="6" width="9.85546875" bestFit="1" customWidth="1"/>
    <col min="8" max="8" width="9.140625" customWidth="1"/>
  </cols>
  <sheetData>
    <row r="1" spans="1:253" s="301" customFormat="1" ht="15" customHeight="1" x14ac:dyDescent="0.2">
      <c r="A1" s="284" t="s">
        <v>245</v>
      </c>
      <c r="B1" s="297"/>
      <c r="C1" s="302" t="s">
        <v>151</v>
      </c>
    </row>
    <row r="2" spans="1:253" s="302" customFormat="1" ht="15" customHeight="1" x14ac:dyDescent="0.2">
      <c r="A2" s="303" t="s">
        <v>246</v>
      </c>
      <c r="B2" s="304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</row>
    <row r="3" spans="1:253" s="301" customFormat="1" ht="15" customHeight="1" x14ac:dyDescent="0.2">
      <c r="A3" s="306"/>
      <c r="B3" s="307"/>
    </row>
    <row r="4" spans="1:253" s="301" customFormat="1" ht="15" customHeight="1" x14ac:dyDescent="0.2">
      <c r="A4" s="309"/>
      <c r="B4" s="310"/>
      <c r="C4" s="311"/>
    </row>
    <row r="5" spans="1:253" s="301" customFormat="1" ht="15" customHeight="1" x14ac:dyDescent="0.2">
      <c r="A5" s="284" t="s">
        <v>43</v>
      </c>
      <c r="B5" s="297"/>
      <c r="C5" s="299">
        <v>2016</v>
      </c>
      <c r="D5" s="300">
        <v>2017</v>
      </c>
      <c r="E5" s="300">
        <v>2018</v>
      </c>
      <c r="F5" s="300">
        <v>2019</v>
      </c>
      <c r="G5" s="300"/>
    </row>
    <row r="6" spans="1:253" ht="15" x14ac:dyDescent="0.25">
      <c r="A6" s="70" t="s">
        <v>150</v>
      </c>
      <c r="B6" s="71"/>
      <c r="C6" s="71"/>
      <c r="D6" s="71"/>
      <c r="E6" s="71"/>
      <c r="F6" s="71"/>
      <c r="G6" s="71"/>
    </row>
    <row r="7" spans="1:253" ht="15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253" ht="30" x14ac:dyDescent="0.25">
      <c r="A8" s="48" t="s">
        <v>303</v>
      </c>
      <c r="B8" s="71"/>
      <c r="C8" s="155"/>
      <c r="D8" s="155"/>
      <c r="E8" s="155"/>
      <c r="F8" s="155"/>
      <c r="G8" s="71"/>
      <c r="I8" s="71"/>
      <c r="J8" s="71"/>
    </row>
    <row r="9" spans="1:253" ht="15" x14ac:dyDescent="0.25">
      <c r="A9" s="48" t="s">
        <v>390</v>
      </c>
      <c r="B9" s="71"/>
      <c r="C9" s="524">
        <f>Tuloslaskelma!F13</f>
        <v>0</v>
      </c>
      <c r="D9" s="154">
        <f>Tuloslaskelma!G13</f>
        <v>0</v>
      </c>
      <c r="E9" s="154">
        <f>Tuloslaskelma!H13</f>
        <v>0</v>
      </c>
      <c r="F9" s="154">
        <f>Tuloslaskelma!I13</f>
        <v>0</v>
      </c>
      <c r="H9" s="71"/>
      <c r="I9" s="71"/>
      <c r="J9" s="71"/>
    </row>
    <row r="10" spans="1:253" ht="120" x14ac:dyDescent="0.25">
      <c r="A10" s="48" t="s">
        <v>391</v>
      </c>
      <c r="C10" s="525">
        <f>0.01*(C9+D9+E9+F9)</f>
        <v>0</v>
      </c>
    </row>
    <row r="11" spans="1:253" ht="15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253" ht="45" x14ac:dyDescent="0.25">
      <c r="A12" s="48" t="s">
        <v>304</v>
      </c>
      <c r="B12" s="71"/>
      <c r="C12" s="154">
        <f>IF((C8+D8+E8+F8)&lt;=C10,(C8),(FALSE))</f>
        <v>0</v>
      </c>
      <c r="D12" s="154">
        <f>IF((D8+E8+F8+C8)&lt;=C10,(D8),(FALSE))</f>
        <v>0</v>
      </c>
      <c r="E12" s="154">
        <f>IF((E8+F8+C8+D8)&lt;=C10,(E8),(FALSE))</f>
        <v>0</v>
      </c>
      <c r="F12" s="154">
        <f>IF((F8+C8+D8+E8)&lt;=C10,(F8),(FALSE))</f>
        <v>0</v>
      </c>
      <c r="G12" s="71"/>
      <c r="H12" s="71"/>
      <c r="I12" s="71"/>
      <c r="J12" s="71"/>
    </row>
    <row r="13" spans="1:253" ht="15" x14ac:dyDescent="0.25">
      <c r="A13" s="72" t="s">
        <v>149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253" ht="15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253" ht="15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253" ht="15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15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1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5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5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5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5" x14ac:dyDescent="0.25">
      <c r="G23" s="71"/>
      <c r="H23" s="71"/>
      <c r="I23" s="71"/>
      <c r="J23" s="71"/>
    </row>
    <row r="24" spans="1:10" ht="15" x14ac:dyDescent="0.25">
      <c r="G24" s="71"/>
      <c r="H24" s="71"/>
      <c r="I24" s="71"/>
      <c r="J24" s="71"/>
    </row>
    <row r="25" spans="1:10" ht="15" x14ac:dyDescent="0.25">
      <c r="G25" s="71"/>
      <c r="H25" s="71"/>
      <c r="I25" s="71"/>
      <c r="J25" s="71"/>
    </row>
    <row r="26" spans="1:10" ht="15" x14ac:dyDescent="0.25">
      <c r="G26" s="71"/>
      <c r="H26" s="71"/>
      <c r="I26" s="71"/>
      <c r="J26" s="71"/>
    </row>
    <row r="27" spans="1:10" ht="15" x14ac:dyDescent="0.25">
      <c r="G27" s="71"/>
      <c r="H27" s="71"/>
      <c r="I27" s="71"/>
      <c r="J27" s="71"/>
    </row>
    <row r="28" spans="1:10" ht="15" x14ac:dyDescent="0.25">
      <c r="G28" s="71"/>
      <c r="H28" s="71"/>
      <c r="I28" s="71"/>
      <c r="J28" s="71"/>
    </row>
    <row r="29" spans="1:10" ht="15" x14ac:dyDescent="0.25">
      <c r="G29" s="71"/>
      <c r="H29" s="71"/>
      <c r="I29" s="71"/>
      <c r="J29" s="71"/>
    </row>
    <row r="30" spans="1:10" ht="15" x14ac:dyDescent="0.25">
      <c r="G30" s="71"/>
      <c r="H30" s="71"/>
      <c r="I30" s="71"/>
      <c r="J30" s="71"/>
    </row>
    <row r="31" spans="1:10" ht="15" x14ac:dyDescent="0.25">
      <c r="G31" s="71"/>
      <c r="H31" s="71"/>
      <c r="I31" s="71"/>
      <c r="J31" s="71"/>
    </row>
    <row r="32" spans="1:10" ht="15" x14ac:dyDescent="0.25">
      <c r="G32" s="71"/>
      <c r="H32" s="71"/>
      <c r="I32" s="71"/>
      <c r="J32" s="71"/>
    </row>
    <row r="33" spans="7:10" ht="15" x14ac:dyDescent="0.25">
      <c r="G33" s="71"/>
      <c r="H33" s="71"/>
      <c r="I33" s="71"/>
      <c r="J33" s="71"/>
    </row>
  </sheetData>
  <protectedRanges>
    <protectedRange sqref="C8:F8" name="Alue1"/>
  </protectedRanges>
  <customSheetViews>
    <customSheetView guid="{8386F830-B269-4ACC-A789-9E42C0FB51D1}">
      <pane ySplit="5" topLeftCell="A6" activePane="bottomLeft" state="frozen"/>
      <selection pane="bottomLeft" activeCell="C8" sqref="C8"/>
      <pageMargins left="0.7" right="0.7" top="0.75" bottom="0.75" header="0.3" footer="0.3"/>
      <pageSetup orientation="portrait" horizontalDpi="200" verticalDpi="200" copies="0" r:id="rId1"/>
    </customSheetView>
    <customSheetView guid="{C44CE6ED-446D-4E43-AC42-1BADDBA87353}">
      <pane ySplit="5" topLeftCell="A6" activePane="bottomLeft" state="frozen"/>
      <selection pane="bottomLeft" activeCell="G25" sqref="G25"/>
      <pageMargins left="0.7" right="0.7" top="0.75" bottom="0.75" header="0.3" footer="0.3"/>
      <pageSetup orientation="portrait" horizontalDpi="200" verticalDpi="200" copies="0" r:id="rId2"/>
    </customSheetView>
  </customSheetViews>
  <hyperlinks>
    <hyperlink ref="C1" location="Täyttöohje!A503" display="Innovaatiokannustin" xr:uid="{00000000-0004-0000-0800-000000000000}"/>
  </hyperlinks>
  <pageMargins left="0.7" right="0.7" top="0.75" bottom="0.75" header="0.3" footer="0.3"/>
  <pageSetup orientation="portrait" horizontalDpi="200" verticalDpi="200" copies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4</vt:i4>
      </vt:variant>
    </vt:vector>
  </HeadingPairs>
  <TitlesOfParts>
    <vt:vector size="14" baseType="lpstr">
      <vt:lpstr>Tuloslaskelma</vt:lpstr>
      <vt:lpstr>Vastaavaa</vt:lpstr>
      <vt:lpstr>Vastattavaa</vt:lpstr>
      <vt:lpstr>Parametrit</vt:lpstr>
      <vt:lpstr>Laatukannustin</vt:lpstr>
      <vt:lpstr>Tehostamiskannustin</vt:lpstr>
      <vt:lpstr>Kohtuullinen tuotto</vt:lpstr>
      <vt:lpstr>Toimitusvarmuuskannustin</vt:lpstr>
      <vt:lpstr>Innovaatiokannustin</vt:lpstr>
      <vt:lpstr>Investointikannustin</vt:lpstr>
      <vt:lpstr>Laatukannustin!Tulostusalue</vt:lpstr>
      <vt:lpstr>Tuloslaskelma!Tulostusalue</vt:lpstr>
      <vt:lpstr>Vastaavaa!Tulostusalue</vt:lpstr>
      <vt:lpstr>Vastattavaa!Tulostusalue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EMV</dc:creator>
  <cp:lastModifiedBy>Mannermaa Heikki</cp:lastModifiedBy>
  <cp:lastPrinted>2012-02-03T11:22:29Z</cp:lastPrinted>
  <dcterms:created xsi:type="dcterms:W3CDTF">2004-02-06T13:22:36Z</dcterms:created>
  <dcterms:modified xsi:type="dcterms:W3CDTF">2018-10-17T06:16:10Z</dcterms:modified>
</cp:coreProperties>
</file>